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0420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michaelkuan/Research (PhD) (2025)/Unified microfluidic principle/"/>
    </mc:Choice>
  </mc:AlternateContent>
  <xr:revisionPtr revIDLastSave="0" documentId="13_ncr:1_{7E93877A-DFFA-224F-BC30-AAC59885EFB8}" xr6:coauthVersionLast="47" xr6:coauthVersionMax="47" xr10:uidLastSave="{00000000-0000-0000-0000-000000000000}"/>
  <bookViews>
    <workbookView xWindow="0" yWindow="500" windowWidth="33600" windowHeight="19520" firstSheet="3" activeTab="13" xr2:uid="{00000000-000D-0000-FFFF-FFFF00000000}"/>
  </bookViews>
  <sheets>
    <sheet name="params" sheetId="1" r:id="rId1"/>
    <sheet name="CaseStudyRef" sheetId="3" r:id="rId2"/>
    <sheet name="README" sheetId="17" r:id="rId3"/>
    <sheet name="CaseStudy1" sheetId="7" r:id="rId4"/>
    <sheet name="CaseStudy2" sheetId="6" r:id="rId5"/>
    <sheet name="CaseStudy2.1" sheetId="8" r:id="rId6"/>
    <sheet name="CaseStudy2.2" sheetId="9" r:id="rId7"/>
    <sheet name="CaseStudy2.3" sheetId="10" r:id="rId8"/>
    <sheet name="CaseStudy2.4" sheetId="15" r:id="rId9"/>
    <sheet name="CaseStudy3" sheetId="11" r:id="rId10"/>
    <sheet name="CaseStudy4" sheetId="12" r:id="rId11"/>
    <sheet name="CaseStudy4.1" sheetId="16" r:id="rId12"/>
    <sheet name="CaseStudy5" sheetId="14" r:id="rId13"/>
    <sheet name="TestPage" sheetId="13" r:id="rId14"/>
    <sheet name="TestPage2" sheetId="18" r:id="rId15"/>
    <sheet name="TestPage3" sheetId="19" r:id="rId16"/>
    <sheet name="TestPage4" sheetId="20" r:id="rId17"/>
    <sheet name="TestPage5" sheetId="23" r:id="rId18"/>
    <sheet name="draft" sheetId="21" r:id="rId19"/>
    <sheet name="Calculation" sheetId="4" r:id="rId20"/>
    <sheet name="Sheet21" sheetId="22" r:id="rId21"/>
  </sheet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5" i="23" l="1"/>
  <c r="B5" i="4"/>
  <c r="F8" i="4" l="1"/>
  <c r="F3" i="7"/>
  <c r="I7" i="10"/>
  <c r="I6" i="10"/>
  <c r="I5" i="10"/>
  <c r="I4" i="10"/>
  <c r="I3" i="10"/>
  <c r="I5" i="9" l="1"/>
  <c r="I4" i="9"/>
  <c r="I3" i="9"/>
  <c r="I2" i="9"/>
  <c r="I4" i="8"/>
  <c r="I3" i="8"/>
  <c r="I2" i="8"/>
  <c r="E5" i="4"/>
  <c r="E6" i="4" l="1"/>
  <c r="F6" i="4"/>
  <c r="E8" i="4"/>
</calcChain>
</file>

<file path=xl/sharedStrings.xml><?xml version="1.0" encoding="utf-8"?>
<sst xmlns="http://schemas.openxmlformats.org/spreadsheetml/2006/main" count="336" uniqueCount="89">
  <si>
    <t>name</t>
  </si>
  <si>
    <t>epsilon</t>
  </si>
  <si>
    <t>m</t>
  </si>
  <si>
    <t>gamma_v</t>
  </si>
  <si>
    <t>alpha_v</t>
  </si>
  <si>
    <t>k_eta</t>
  </si>
  <si>
    <t>gamma_p</t>
  </si>
  <si>
    <t>alpha_p</t>
  </si>
  <si>
    <t>k_star</t>
  </si>
  <si>
    <t>L</t>
  </si>
  <si>
    <t>k_min</t>
  </si>
  <si>
    <t>k_max</t>
  </si>
  <si>
    <t>num_k</t>
  </si>
  <si>
    <t>Nomod-K41-ish</t>
  </si>
  <si>
    <t>Nomod-PhysicsCut</t>
  </si>
  <si>
    <t>Case1</t>
  </si>
  <si>
    <t>Reynold number</t>
  </si>
  <si>
    <t>Mach number</t>
  </si>
  <si>
    <t>X</t>
  </si>
  <si>
    <t>slope (m)</t>
  </si>
  <si>
    <t>Case2</t>
  </si>
  <si>
    <t>Case 3 (from case 1)</t>
  </si>
  <si>
    <t>viscosity (m2/s)</t>
  </si>
  <si>
    <t>Dissipation rate (ε, m2/s3)</t>
  </si>
  <si>
    <t>eddy length (m)</t>
  </si>
  <si>
    <t>eddy length (um)</t>
  </si>
  <si>
    <t>kn</t>
  </si>
  <si>
    <t>Case 1.1</t>
  </si>
  <si>
    <t>Case1.2</t>
  </si>
  <si>
    <t>Case1.3</t>
  </si>
  <si>
    <t>case1.4</t>
  </si>
  <si>
    <t>Case 1</t>
  </si>
  <si>
    <t>Case 1 (PC1)</t>
  </si>
  <si>
    <t>Case 1 (PC2)</t>
  </si>
  <si>
    <t>Case 1 (PC3)</t>
  </si>
  <si>
    <t>Case 1 (PC4)</t>
  </si>
  <si>
    <t>Case 1 (PC5)</t>
  </si>
  <si>
    <t>Case 1.2</t>
  </si>
  <si>
    <t>Case 2</t>
  </si>
  <si>
    <t>Case 3</t>
  </si>
  <si>
    <t>beta</t>
  </si>
  <si>
    <t>Case 1 (without PC)</t>
  </si>
  <si>
    <t>Case 1 (with PC)</t>
  </si>
  <si>
    <t>Case 2 (with PC)</t>
  </si>
  <si>
    <t>Case1 (with PC)</t>
  </si>
  <si>
    <t>Case1 (without PC)</t>
  </si>
  <si>
    <t>L1</t>
  </si>
  <si>
    <t>L2 (10 Vp-p)</t>
  </si>
  <si>
    <t>L3 (14 Vp-p)</t>
  </si>
  <si>
    <t>L5 (20 Vp-p)</t>
  </si>
  <si>
    <t>4e-9 to 2e-8</t>
  </si>
  <si>
    <t>Case 1 (Rae=2.89e6)</t>
  </si>
  <si>
    <t>Case 2 (Rae=4.52e6)</t>
  </si>
  <si>
    <t>using the length scale of cell size</t>
  </si>
  <si>
    <t xml:space="preserve">parameter </t>
  </si>
  <si>
    <t>activation condition</t>
  </si>
  <si>
    <t>Re</t>
  </si>
  <si>
    <t>abbreviation</t>
  </si>
  <si>
    <t>Reynolds numeber</t>
  </si>
  <si>
    <t>M</t>
  </si>
  <si>
    <t>I</t>
  </si>
  <si>
    <t>K</t>
  </si>
  <si>
    <t>all cases</t>
  </si>
  <si>
    <t>When more than one fluid type is involved</t>
  </si>
  <si>
    <t>When turbulence is driven by microelectrokinetic means</t>
  </si>
  <si>
    <t>When turbulence is driven by magnetization</t>
  </si>
  <si>
    <t>When turbulence is driven by active suspension</t>
  </si>
  <si>
    <t>When turbulence is driven by supersonic flow in compressible condition</t>
  </si>
  <si>
    <t>scaling factor</t>
  </si>
  <si>
    <r>
      <t>a</t>
    </r>
    <r>
      <rPr>
        <sz val="11"/>
        <color theme="1"/>
        <rFont val="Calibri (Body)"/>
      </rPr>
      <t>3=3/20</t>
    </r>
  </si>
  <si>
    <t>a1=1/3</t>
  </si>
  <si>
    <t>a2=-1/6</t>
  </si>
  <si>
    <t>a4~=0</t>
  </si>
  <si>
    <t>a5=-4/15</t>
  </si>
  <si>
    <t>a6=17/6</t>
  </si>
  <si>
    <t>Activity parameter</t>
  </si>
  <si>
    <t>Magnetization/Compressibility factor</t>
  </si>
  <si>
    <t>Microelectrokinetic intensity</t>
  </si>
  <si>
    <t xml:space="preserve">Interfacial number </t>
  </si>
  <si>
    <t>Mathematicla operation</t>
  </si>
  <si>
    <t>Calculation based on substitution</t>
  </si>
  <si>
    <t>taken to diverge in the strongly driven limit</t>
  </si>
  <si>
    <t>change alpha_v to 4/3</t>
  </si>
  <si>
    <t>Supersonic plasma turbulence</t>
  </si>
  <si>
    <t>Active micromachine</t>
  </si>
  <si>
    <t>Fluidic oscillator</t>
  </si>
  <si>
    <t>Soft-wall turbulence</t>
  </si>
  <si>
    <t> </t>
  </si>
  <si>
    <t>hrt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</si>
</sst>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 (Body)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DA9694"/>
        <bgColor rgb="FF000000"/>
      </patternFill>
    </fill>
    <fill>
      <patternFill patternType="solid">
        <fgColor rgb="FFFFFF00"/>
        <bgColor rgb="FF000000"/>
      </patternFill>
    </fill>
    <fill>
      <patternFill patternType="solid">
        <fgColor theme="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1" fillId="0" borderId="1" xfId="0" applyFont="1" applyBorder="1" applyAlignment="1">
      <alignment horizontal="center" vertical="top"/>
    </xf>
    <xf numFmtId="0" fontId="1" fillId="2" borderId="1" xfId="0" applyFont="1" applyFill="1" applyBorder="1" applyAlignment="1">
      <alignment horizontal="center" vertical="top"/>
    </xf>
    <xf numFmtId="0" fontId="0" fillId="2" borderId="0" xfId="0" applyFill="1"/>
    <xf numFmtId="11" fontId="0" fillId="0" borderId="0" xfId="0" applyNumberFormat="1"/>
    <xf numFmtId="0" fontId="1" fillId="0" borderId="0" xfId="0" applyFont="1" applyAlignment="1">
      <alignment horizontal="center" vertical="top"/>
    </xf>
    <xf numFmtId="0" fontId="1" fillId="2" borderId="0" xfId="0" applyFont="1" applyFill="1" applyAlignment="1">
      <alignment horizontal="center" vertical="top"/>
    </xf>
    <xf numFmtId="11" fontId="1" fillId="0" borderId="0" xfId="0" applyNumberFormat="1" applyFont="1" applyAlignment="1">
      <alignment horizontal="center" vertical="top"/>
    </xf>
    <xf numFmtId="0" fontId="1" fillId="0" borderId="0" xfId="0" applyFont="1" applyAlignment="1">
      <alignment horizontal="center"/>
    </xf>
    <xf numFmtId="0" fontId="1" fillId="2" borderId="0" xfId="0" applyFont="1" applyFill="1" applyAlignment="1">
      <alignment horizontal="center"/>
    </xf>
    <xf numFmtId="11" fontId="1" fillId="0" borderId="0" xfId="0" applyNumberFormat="1" applyFont="1" applyAlignment="1">
      <alignment horizontal="center"/>
    </xf>
    <xf numFmtId="2" fontId="1" fillId="0" borderId="0" xfId="0" quotePrefix="1" applyNumberFormat="1" applyFont="1" applyAlignment="1">
      <alignment horizontal="center"/>
    </xf>
    <xf numFmtId="0" fontId="1" fillId="3" borderId="1" xfId="0" applyFont="1" applyFill="1" applyBorder="1" applyAlignment="1">
      <alignment horizontal="center" vertical="top"/>
    </xf>
    <xf numFmtId="0" fontId="1" fillId="3" borderId="0" xfId="0" applyFont="1" applyFill="1" applyAlignment="1">
      <alignment horizontal="center" vertical="top"/>
    </xf>
    <xf numFmtId="11" fontId="0" fillId="3" borderId="0" xfId="0" applyNumberFormat="1" applyFill="1"/>
    <xf numFmtId="0" fontId="2" fillId="0" borderId="0" xfId="0" applyFont="1" applyAlignment="1">
      <alignment horizontal="center" vertical="top"/>
    </xf>
    <xf numFmtId="11" fontId="2" fillId="0" borderId="0" xfId="0" applyNumberFormat="1" applyFont="1" applyAlignment="1">
      <alignment horizontal="center" vertical="top"/>
    </xf>
    <xf numFmtId="11" fontId="3" fillId="4" borderId="0" xfId="0" applyNumberFormat="1" applyFont="1" applyFill="1"/>
    <xf numFmtId="0" fontId="2" fillId="5" borderId="0" xfId="0" applyFont="1" applyFill="1" applyAlignment="1">
      <alignment horizontal="center"/>
    </xf>
    <xf numFmtId="3" fontId="0" fillId="0" borderId="0" xfId="0" applyNumberFormat="1"/>
    <xf numFmtId="11" fontId="1" fillId="3" borderId="0" xfId="0" applyNumberFormat="1" applyFont="1" applyFill="1" applyAlignment="1">
      <alignment horizontal="center"/>
    </xf>
    <xf numFmtId="11" fontId="1" fillId="3" borderId="0" xfId="0" applyNumberFormat="1" applyFont="1" applyFill="1" applyAlignment="1">
      <alignment horizontal="center" vertical="top"/>
    </xf>
    <xf numFmtId="2" fontId="1" fillId="0" borderId="0" xfId="0" applyNumberFormat="1" applyFont="1" applyAlignment="1">
      <alignment horizontal="center" vertical="top"/>
    </xf>
    <xf numFmtId="0" fontId="2" fillId="0" borderId="0" xfId="0" applyFont="1" applyAlignment="1">
      <alignment horizontal="center"/>
    </xf>
    <xf numFmtId="11" fontId="2" fillId="0" borderId="0" xfId="0" applyNumberFormat="1" applyFont="1" applyAlignment="1">
      <alignment horizontal="center"/>
    </xf>
    <xf numFmtId="11" fontId="1" fillId="2" borderId="0" xfId="0" applyNumberFormat="1" applyFont="1" applyFill="1" applyAlignment="1">
      <alignment horizontal="center"/>
    </xf>
    <xf numFmtId="11" fontId="1" fillId="2" borderId="0" xfId="0" applyNumberFormat="1" applyFont="1" applyFill="1" applyAlignment="1">
      <alignment horizontal="center" vertical="top"/>
    </xf>
    <xf numFmtId="2" fontId="1" fillId="2" borderId="0" xfId="0" applyNumberFormat="1" applyFont="1" applyFill="1" applyAlignment="1">
      <alignment horizontal="center" vertical="top"/>
    </xf>
    <xf numFmtId="2" fontId="1" fillId="2" borderId="0" xfId="0" quotePrefix="1" applyNumberFormat="1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7" borderId="0" xfId="0" applyFont="1" applyFill="1" applyAlignment="1">
      <alignment horizontal="center" vertical="top"/>
    </xf>
    <xf numFmtId="0" fontId="1" fillId="8" borderId="0" xfId="0" applyFont="1" applyFill="1" applyAlignment="1">
      <alignment horizontal="center" vertical="top"/>
    </xf>
    <xf numFmtId="0" fontId="1" fillId="9" borderId="0" xfId="0" applyFont="1" applyFill="1" applyAlignment="1">
      <alignment horizontal="center" vertical="top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13" Type="http://schemas.openxmlformats.org/officeDocument/2006/relationships/image" Target="../media/image55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3" Type="http://schemas.openxmlformats.org/officeDocument/2006/relationships/image" Target="../media/image59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2" Type="http://schemas.openxmlformats.org/officeDocument/2006/relationships/image" Target="../media/image58.png"/><Relationship Id="rId16" Type="http://schemas.openxmlformats.org/officeDocument/2006/relationships/image" Target="../media/image70.png"/><Relationship Id="rId1" Type="http://schemas.openxmlformats.org/officeDocument/2006/relationships/image" Target="../media/image57.png"/><Relationship Id="rId6" Type="http://schemas.openxmlformats.org/officeDocument/2006/relationships/image" Target="../media/image2.png"/><Relationship Id="rId11" Type="http://schemas.openxmlformats.org/officeDocument/2006/relationships/image" Target="../media/image65.png"/><Relationship Id="rId5" Type="http://schemas.openxmlformats.org/officeDocument/2006/relationships/image" Target="../media/image1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4" Type="http://schemas.openxmlformats.org/officeDocument/2006/relationships/image" Target="../media/image60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6.png"/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74.png"/><Relationship Id="rId11" Type="http://schemas.openxmlformats.org/officeDocument/2006/relationships/image" Target="../media/image79.png"/><Relationship Id="rId5" Type="http://schemas.openxmlformats.org/officeDocument/2006/relationships/image" Target="../media/image73.png"/><Relationship Id="rId10" Type="http://schemas.openxmlformats.org/officeDocument/2006/relationships/image" Target="../media/image78.png"/><Relationship Id="rId4" Type="http://schemas.openxmlformats.org/officeDocument/2006/relationships/image" Target="../media/image72.png"/><Relationship Id="rId9" Type="http://schemas.openxmlformats.org/officeDocument/2006/relationships/image" Target="../media/image7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3" Type="http://schemas.openxmlformats.org/officeDocument/2006/relationships/image" Target="../media/image73.png"/><Relationship Id="rId7" Type="http://schemas.openxmlformats.org/officeDocument/2006/relationships/image" Target="../media/image7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Relationship Id="rId9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6</xdr:row>
      <xdr:rowOff>12700</xdr:rowOff>
    </xdr:from>
    <xdr:to>
      <xdr:col>13</xdr:col>
      <xdr:colOff>203200</xdr:colOff>
      <xdr:row>10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DDBEEE0-9FFD-9D7C-68CF-F88920286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1100" y="1155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11</xdr:row>
      <xdr:rowOff>50800</xdr:rowOff>
    </xdr:from>
    <xdr:to>
      <xdr:col>13</xdr:col>
      <xdr:colOff>177800</xdr:colOff>
      <xdr:row>46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BDB7AA-722C-1C96-FC4A-2C912108A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5700" y="2146300"/>
          <a:ext cx="7772400" cy="677919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4631C3-77DE-6348-A2ED-D3DC25E3B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F71331-ABCF-4949-8CB2-F6472BBB6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 editAs="oneCell">
    <xdr:from>
      <xdr:col>11</xdr:col>
      <xdr:colOff>622300</xdr:colOff>
      <xdr:row>17</xdr:row>
      <xdr:rowOff>0</xdr:rowOff>
    </xdr:from>
    <xdr:to>
      <xdr:col>19</xdr:col>
      <xdr:colOff>508000</xdr:colOff>
      <xdr:row>39</xdr:row>
      <xdr:rowOff>63500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B8FBAAD-D83B-A89C-4830-BA8F0B88D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3238500"/>
          <a:ext cx="5740400" cy="4254500"/>
        </a:xfrm>
        <a:prstGeom prst="rect">
          <a:avLst/>
        </a:prstGeom>
      </xdr:spPr>
    </xdr:pic>
    <xdr:clientData/>
  </xdr:twoCellAnchor>
  <xdr:twoCellAnchor>
    <xdr:from>
      <xdr:col>13</xdr:col>
      <xdr:colOff>165100</xdr:colOff>
      <xdr:row>8</xdr:row>
      <xdr:rowOff>88900</xdr:rowOff>
    </xdr:from>
    <xdr:to>
      <xdr:col>17</xdr:col>
      <xdr:colOff>584200</xdr:colOff>
      <xdr:row>15</xdr:row>
      <xdr:rowOff>165100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B5FCAD3B-AB99-4B4A-BB30-5D86F6402CDD}"/>
            </a:ext>
          </a:extLst>
        </xdr:cNvPr>
        <xdr:cNvSpPr txBox="1"/>
      </xdr:nvSpPr>
      <xdr:spPr>
        <a:xfrm>
          <a:off x="10642600" y="1612900"/>
          <a:ext cx="3581400" cy="1409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/>
            <a:t>Case1: Re=16000,</a:t>
          </a:r>
          <a:r>
            <a:rPr lang="en-GB" sz="1100" baseline="0"/>
            <a:t> M=0, X=0, beta=0, viscosity=1e-6(water)</a:t>
          </a:r>
          <a:endParaRPr lang="en-GB" sz="1100"/>
        </a:p>
      </xdr:txBody>
    </xdr:sp>
    <xdr:clientData/>
  </xdr:twoCellAnchor>
  <xdr:twoCellAnchor editAs="oneCell">
    <xdr:from>
      <xdr:col>11</xdr:col>
      <xdr:colOff>482600</xdr:colOff>
      <xdr:row>40</xdr:row>
      <xdr:rowOff>63500</xdr:rowOff>
    </xdr:from>
    <xdr:to>
      <xdr:col>22</xdr:col>
      <xdr:colOff>381000</xdr:colOff>
      <xdr:row>51</xdr:row>
      <xdr:rowOff>138507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18FA958-B2AF-F2C9-4A74-82D84E6C4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13900" y="7683500"/>
          <a:ext cx="7772400" cy="217050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CCAD70-338C-0A4B-9D32-D37378489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C0E792-3CFD-6C4F-B6BC-2EE759DC3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8</xdr:row>
      <xdr:rowOff>0</xdr:rowOff>
    </xdr:from>
    <xdr:to>
      <xdr:col>16</xdr:col>
      <xdr:colOff>241300</xdr:colOff>
      <xdr:row>15</xdr:row>
      <xdr:rowOff>76200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31E4617D-3870-A141-99AC-D20DA590F1FD}"/>
            </a:ext>
          </a:extLst>
        </xdr:cNvPr>
        <xdr:cNvSpPr txBox="1"/>
      </xdr:nvSpPr>
      <xdr:spPr>
        <a:xfrm>
          <a:off x="9804400" y="1524000"/>
          <a:ext cx="3581400" cy="1409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/>
            <a:t>Case1: Re&lt;&lt;1,</a:t>
          </a:r>
          <a:r>
            <a:rPr lang="en-GB" sz="1100" baseline="0"/>
            <a:t> M=0, X&gt;&gt;1, beta=0, viscosity = 1e-6,eddy vortex diameter=40µm,  kn=2pi/eddy size= </a:t>
          </a:r>
          <a:r>
            <a:rPr lang="en-HK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1.57e5</a:t>
          </a:r>
          <a:r>
            <a:rPr lang="en-HK"/>
            <a:t> </a:t>
          </a:r>
        </a:p>
        <a:p>
          <a:endParaRPr lang="en-HK" sz="1100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HK" sz="1100"/>
            <a:t>note: in active system,</a:t>
          </a:r>
          <a:r>
            <a:rPr lang="en-HK" sz="1100" baseline="0"/>
            <a:t> the viscosity is too high and reynolds number is too low, so we cannot use n=(v^3/</a:t>
          </a:r>
          <a:r>
            <a:rPr lang="el-G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ε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)^0.25)</a:t>
          </a:r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to compute kn. Instead, look for vortex eddy size mentioned in the paper, kn=1/n</a:t>
          </a:r>
          <a:br>
            <a:rPr lang="el-G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l-GR"/>
        </a:p>
        <a:p>
          <a:endParaRPr lang="en-GB" sz="1100"/>
        </a:p>
      </xdr:txBody>
    </xdr:sp>
    <xdr:clientData/>
  </xdr:twoCellAnchor>
  <xdr:twoCellAnchor editAs="oneCell">
    <xdr:from>
      <xdr:col>12</xdr:col>
      <xdr:colOff>38100</xdr:colOff>
      <xdr:row>15</xdr:row>
      <xdr:rowOff>152400</xdr:rowOff>
    </xdr:from>
    <xdr:to>
      <xdr:col>19</xdr:col>
      <xdr:colOff>419100</xdr:colOff>
      <xdr:row>38</xdr:row>
      <xdr:rowOff>25400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9C18167-2D7F-CBCB-A10F-59E4B4386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2500" y="3009900"/>
          <a:ext cx="5740400" cy="4254500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39</xdr:row>
      <xdr:rowOff>38100</xdr:rowOff>
    </xdr:from>
    <xdr:to>
      <xdr:col>22</xdr:col>
      <xdr:colOff>368300</xdr:colOff>
      <xdr:row>55</xdr:row>
      <xdr:rowOff>46763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1E22FE9-EA84-AF06-DF75-2FFB29A7C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79000" y="7467600"/>
          <a:ext cx="7772400" cy="305666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85C7F3-094D-8049-AFB1-1E4E6226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2C8487-3232-3A42-A750-CCE2ED7E0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8</xdr:row>
      <xdr:rowOff>0</xdr:rowOff>
    </xdr:from>
    <xdr:to>
      <xdr:col>16</xdr:col>
      <xdr:colOff>241300</xdr:colOff>
      <xdr:row>15</xdr:row>
      <xdr:rowOff>76200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96F06729-D2B7-A146-839A-A4743E068C56}"/>
            </a:ext>
          </a:extLst>
        </xdr:cNvPr>
        <xdr:cNvSpPr txBox="1"/>
      </xdr:nvSpPr>
      <xdr:spPr>
        <a:xfrm>
          <a:off x="9804400" y="1524000"/>
          <a:ext cx="3581400" cy="1409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/>
            <a:t>Case1: Re&lt;&lt;1,</a:t>
          </a:r>
          <a:r>
            <a:rPr lang="en-GB" sz="1100" baseline="0"/>
            <a:t> M=0, X&gt;&gt;1, beta=0, viscosity = 1e-6,eddy vortex diameter=40µm,  kn=2pi/eddy size= </a:t>
          </a:r>
          <a:r>
            <a:rPr lang="en-HK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1.57e5</a:t>
          </a:r>
          <a:r>
            <a:rPr lang="en-HK"/>
            <a:t> </a:t>
          </a:r>
        </a:p>
        <a:p>
          <a:endParaRPr lang="en-HK" sz="1100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HK" sz="1100"/>
            <a:t>note: in active system,</a:t>
          </a:r>
          <a:r>
            <a:rPr lang="en-HK" sz="1100" baseline="0"/>
            <a:t> the viscosity is too high and reynolds number is too low, so we cannot use n=(v^3/</a:t>
          </a:r>
          <a:r>
            <a:rPr lang="el-G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ε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)^0.25)</a:t>
          </a:r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to compute kn. Instead, look for vortex eddy size mentioned in the paper, kn=1/n</a:t>
          </a:r>
          <a:br>
            <a:rPr lang="el-G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l-GR"/>
        </a:p>
        <a:p>
          <a:endParaRPr lang="en-GB" sz="1100"/>
        </a:p>
      </xdr:txBody>
    </xdr:sp>
    <xdr:clientData/>
  </xdr:twoCellAnchor>
  <xdr:twoCellAnchor editAs="oneCell">
    <xdr:from>
      <xdr:col>11</xdr:col>
      <xdr:colOff>647700</xdr:colOff>
      <xdr:row>39</xdr:row>
      <xdr:rowOff>38100</xdr:rowOff>
    </xdr:from>
    <xdr:to>
      <xdr:col>22</xdr:col>
      <xdr:colOff>368300</xdr:colOff>
      <xdr:row>55</xdr:row>
      <xdr:rowOff>46763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C4BA72D-C77C-524E-8405-29FA51E85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79000" y="7467600"/>
          <a:ext cx="7772400" cy="3056663"/>
        </a:xfrm>
        <a:prstGeom prst="rect">
          <a:avLst/>
        </a:prstGeom>
      </xdr:spPr>
    </xdr:pic>
    <xdr:clientData/>
  </xdr:twoCellAnchor>
  <xdr:twoCellAnchor editAs="oneCell">
    <xdr:from>
      <xdr:col>12</xdr:col>
      <xdr:colOff>50800</xdr:colOff>
      <xdr:row>15</xdr:row>
      <xdr:rowOff>139700</xdr:rowOff>
    </xdr:from>
    <xdr:to>
      <xdr:col>19</xdr:col>
      <xdr:colOff>431800</xdr:colOff>
      <xdr:row>38</xdr:row>
      <xdr:rowOff>12700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C4DED4F-229A-5FEA-07FA-72FB34F33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55200" y="2997200"/>
          <a:ext cx="5740400" cy="4254500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</xdr:colOff>
      <xdr:row>55</xdr:row>
      <xdr:rowOff>127000</xdr:rowOff>
    </xdr:from>
    <xdr:to>
      <xdr:col>22</xdr:col>
      <xdr:colOff>393700</xdr:colOff>
      <xdr:row>63</xdr:row>
      <xdr:rowOff>50800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4058213-C167-832D-C790-9E8E3CFE1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842500" y="10604500"/>
          <a:ext cx="7734300" cy="1447800"/>
        </a:xfrm>
        <a:prstGeom prst="rect">
          <a:avLst/>
        </a:prstGeom>
      </xdr:spPr>
    </xdr:pic>
    <xdr:clientData/>
  </xdr:twoCellAnchor>
  <xdr:twoCellAnchor editAs="oneCell">
    <xdr:from>
      <xdr:col>12</xdr:col>
      <xdr:colOff>12700</xdr:colOff>
      <xdr:row>64</xdr:row>
      <xdr:rowOff>25400</xdr:rowOff>
    </xdr:from>
    <xdr:to>
      <xdr:col>22</xdr:col>
      <xdr:colOff>406400</xdr:colOff>
      <xdr:row>71</xdr:row>
      <xdr:rowOff>103966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06D282-A9D5-CE2C-05A3-148ED6204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17100" y="12217400"/>
          <a:ext cx="7772400" cy="141206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103997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86CEA0-6E89-4140-AAD8-3045850A0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78597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79B269-13F1-8A45-BFCA-FF1199126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8</xdr:row>
      <xdr:rowOff>0</xdr:rowOff>
    </xdr:from>
    <xdr:to>
      <xdr:col>16</xdr:col>
      <xdr:colOff>241300</xdr:colOff>
      <xdr:row>15</xdr:row>
      <xdr:rowOff>76200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27305F4-08AE-FE4D-8A12-F957E84C8384}"/>
            </a:ext>
          </a:extLst>
        </xdr:cNvPr>
        <xdr:cNvSpPr txBox="1"/>
      </xdr:nvSpPr>
      <xdr:spPr>
        <a:xfrm>
          <a:off x="9804400" y="1524000"/>
          <a:ext cx="3581400" cy="1409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/>
            <a:t>Case1: Re=order</a:t>
          </a:r>
          <a:r>
            <a:rPr lang="en-GB" sz="1100" baseline="0"/>
            <a:t> of 10^5 (we put in 1e5), M=5.4, X=0, beta~40, velocity (U)=6e4m^2/s, length(L)=2e-3m</a:t>
          </a:r>
          <a:br>
            <a:rPr lang="el-G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l-GR"/>
        </a:p>
        <a:p>
          <a:endParaRPr lang="en-GB" sz="1100"/>
        </a:p>
      </xdr:txBody>
    </xdr:sp>
    <xdr:clientData/>
  </xdr:twoCellAnchor>
  <xdr:twoCellAnchor editAs="oneCell">
    <xdr:from>
      <xdr:col>12</xdr:col>
      <xdr:colOff>215900</xdr:colOff>
      <xdr:row>17</xdr:row>
      <xdr:rowOff>127000</xdr:rowOff>
    </xdr:from>
    <xdr:to>
      <xdr:col>19</xdr:col>
      <xdr:colOff>596900</xdr:colOff>
      <xdr:row>40</xdr:row>
      <xdr:rowOff>3826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E5AAB8D-D31D-478D-7764-1BA448CA2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0300" y="3365500"/>
          <a:ext cx="5740400" cy="4254500"/>
        </a:xfrm>
        <a:prstGeom prst="rect">
          <a:avLst/>
        </a:prstGeom>
      </xdr:spPr>
    </xdr:pic>
    <xdr:clientData/>
  </xdr:twoCellAnchor>
  <xdr:twoCellAnchor editAs="oneCell">
    <xdr:from>
      <xdr:col>11</xdr:col>
      <xdr:colOff>444500</xdr:colOff>
      <xdr:row>40</xdr:row>
      <xdr:rowOff>63500</xdr:rowOff>
    </xdr:from>
    <xdr:to>
      <xdr:col>22</xdr:col>
      <xdr:colOff>165099</xdr:colOff>
      <xdr:row>60</xdr:row>
      <xdr:rowOff>103716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8F0E96B-6A52-B8F3-95C4-46D6AE5CE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800" y="7683500"/>
          <a:ext cx="7772400" cy="3850216"/>
        </a:xfrm>
        <a:prstGeom prst="rect">
          <a:avLst/>
        </a:prstGeom>
      </xdr:spPr>
    </xdr:pic>
    <xdr:clientData/>
  </xdr:twoCellAnchor>
  <xdr:twoCellAnchor editAs="oneCell">
    <xdr:from>
      <xdr:col>1</xdr:col>
      <xdr:colOff>970471</xdr:colOff>
      <xdr:row>49</xdr:row>
      <xdr:rowOff>47923</xdr:rowOff>
    </xdr:from>
    <xdr:to>
      <xdr:col>8</xdr:col>
      <xdr:colOff>780210</xdr:colOff>
      <xdr:row>71</xdr:row>
      <xdr:rowOff>72365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E95EE02-386F-FD9E-FB88-213E7644C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0565" y="9441131"/>
          <a:ext cx="5740400" cy="4241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482600</xdr:colOff>
      <xdr:row>16</xdr:row>
      <xdr:rowOff>76200</xdr:rowOff>
    </xdr:from>
    <xdr:to>
      <xdr:col>11</xdr:col>
      <xdr:colOff>330200</xdr:colOff>
      <xdr:row>21</xdr:row>
      <xdr:rowOff>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6BE484-6621-FC44-BAA8-27750E8D6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9100" y="2933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469900</xdr:colOff>
      <xdr:row>21</xdr:row>
      <xdr:rowOff>88900</xdr:rowOff>
    </xdr:from>
    <xdr:to>
      <xdr:col>11</xdr:col>
      <xdr:colOff>317500</xdr:colOff>
      <xdr:row>57</xdr:row>
      <xdr:rowOff>10095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671002-91D2-B44F-93CC-9BE2756B9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76400" y="3898900"/>
          <a:ext cx="7772400" cy="6779195"/>
        </a:xfrm>
        <a:prstGeom prst="rect">
          <a:avLst/>
        </a:prstGeom>
      </xdr:spPr>
    </xdr:pic>
    <xdr:clientData/>
  </xdr:twoCellAnchor>
  <xdr:twoCellAnchor editAs="oneCell">
    <xdr:from>
      <xdr:col>11</xdr:col>
      <xdr:colOff>571407</xdr:colOff>
      <xdr:row>16</xdr:row>
      <xdr:rowOff>62305</xdr:rowOff>
    </xdr:from>
    <xdr:to>
      <xdr:col>18</xdr:col>
      <xdr:colOff>232650</xdr:colOff>
      <xdr:row>26</xdr:row>
      <xdr:rowOff>649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0F486E-F384-1324-69F0-E658A6658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41238" y="3161966"/>
          <a:ext cx="5300904" cy="1868169"/>
        </a:xfrm>
        <a:prstGeom prst="rect">
          <a:avLst/>
        </a:prstGeom>
      </xdr:spPr>
    </xdr:pic>
    <xdr:clientData/>
  </xdr:twoCellAnchor>
  <xdr:twoCellAnchor editAs="oneCell">
    <xdr:from>
      <xdr:col>11</xdr:col>
      <xdr:colOff>613474</xdr:colOff>
      <xdr:row>26</xdr:row>
      <xdr:rowOff>182967</xdr:rowOff>
    </xdr:from>
    <xdr:to>
      <xdr:col>22</xdr:col>
      <xdr:colOff>34010</xdr:colOff>
      <xdr:row>44</xdr:row>
      <xdr:rowOff>131545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E1B169B-B438-D1A5-DF8C-539A9F452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83305" y="5219916"/>
          <a:ext cx="7772400" cy="3435697"/>
        </a:xfrm>
        <a:prstGeom prst="rect">
          <a:avLst/>
        </a:prstGeom>
      </xdr:spPr>
    </xdr:pic>
    <xdr:clientData/>
  </xdr:twoCellAnchor>
  <xdr:twoCellAnchor editAs="oneCell">
    <xdr:from>
      <xdr:col>11</xdr:col>
      <xdr:colOff>594295</xdr:colOff>
      <xdr:row>46</xdr:row>
      <xdr:rowOff>40705</xdr:rowOff>
    </xdr:from>
    <xdr:to>
      <xdr:col>22</xdr:col>
      <xdr:colOff>38426</xdr:colOff>
      <xdr:row>59</xdr:row>
      <xdr:rowOff>132078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1DC8AB0-6D7F-739E-0996-FF504DF82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44808" y="8653910"/>
          <a:ext cx="7772400" cy="2525540"/>
        </a:xfrm>
        <a:prstGeom prst="rect">
          <a:avLst/>
        </a:prstGeom>
      </xdr:spPr>
    </xdr:pic>
    <xdr:clientData/>
  </xdr:twoCellAnchor>
  <xdr:twoCellAnchor editAs="oneCell">
    <xdr:from>
      <xdr:col>11</xdr:col>
      <xdr:colOff>594295</xdr:colOff>
      <xdr:row>60</xdr:row>
      <xdr:rowOff>24423</xdr:rowOff>
    </xdr:from>
    <xdr:to>
      <xdr:col>22</xdr:col>
      <xdr:colOff>38426</xdr:colOff>
      <xdr:row>84</xdr:row>
      <xdr:rowOff>57358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304A798-7A7F-8AC6-6265-CF4B6FE87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44808" y="11259038"/>
          <a:ext cx="7772400" cy="4526782"/>
        </a:xfrm>
        <a:prstGeom prst="rect">
          <a:avLst/>
        </a:prstGeom>
      </xdr:spPr>
    </xdr:pic>
    <xdr:clientData/>
  </xdr:twoCellAnchor>
  <xdr:twoCellAnchor editAs="oneCell">
    <xdr:from>
      <xdr:col>1</xdr:col>
      <xdr:colOff>323273</xdr:colOff>
      <xdr:row>58</xdr:row>
      <xdr:rowOff>23091</xdr:rowOff>
    </xdr:from>
    <xdr:to>
      <xdr:col>11</xdr:col>
      <xdr:colOff>187037</xdr:colOff>
      <xdr:row>82</xdr:row>
      <xdr:rowOff>147191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4510E25-A386-BAE7-739A-4D857036F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35546" y="11406909"/>
          <a:ext cx="7772400" cy="4834646"/>
        </a:xfrm>
        <a:prstGeom prst="rect">
          <a:avLst/>
        </a:prstGeom>
      </xdr:spPr>
    </xdr:pic>
    <xdr:clientData/>
  </xdr:twoCellAnchor>
  <xdr:twoCellAnchor editAs="oneCell">
    <xdr:from>
      <xdr:col>1</xdr:col>
      <xdr:colOff>230909</xdr:colOff>
      <xdr:row>83</xdr:row>
      <xdr:rowOff>103910</xdr:rowOff>
    </xdr:from>
    <xdr:to>
      <xdr:col>11</xdr:col>
      <xdr:colOff>94673</xdr:colOff>
      <xdr:row>93</xdr:row>
      <xdr:rowOff>17278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B213879-CB0C-5A43-E39B-70DE945D8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43182" y="16394546"/>
          <a:ext cx="7772400" cy="1876096"/>
        </a:xfrm>
        <a:prstGeom prst="rect">
          <a:avLst/>
        </a:prstGeom>
      </xdr:spPr>
    </xdr:pic>
    <xdr:clientData/>
  </xdr:twoCellAnchor>
  <xdr:twoCellAnchor editAs="oneCell">
    <xdr:from>
      <xdr:col>11</xdr:col>
      <xdr:colOff>623455</xdr:colOff>
      <xdr:row>85</xdr:row>
      <xdr:rowOff>138545</xdr:rowOff>
    </xdr:from>
    <xdr:to>
      <xdr:col>22</xdr:col>
      <xdr:colOff>117764</xdr:colOff>
      <xdr:row>106</xdr:row>
      <xdr:rowOff>174722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12F30B0-782A-689A-AAB1-8C067EA84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44364" y="16821727"/>
          <a:ext cx="7772400" cy="4157904"/>
        </a:xfrm>
        <a:prstGeom prst="rect">
          <a:avLst/>
        </a:prstGeom>
      </xdr:spPr>
    </xdr:pic>
    <xdr:clientData/>
  </xdr:twoCellAnchor>
  <xdr:twoCellAnchor editAs="oneCell">
    <xdr:from>
      <xdr:col>19</xdr:col>
      <xdr:colOff>34636</xdr:colOff>
      <xdr:row>2</xdr:row>
      <xdr:rowOff>69274</xdr:rowOff>
    </xdr:from>
    <xdr:to>
      <xdr:col>27</xdr:col>
      <xdr:colOff>409055</xdr:colOff>
      <xdr:row>20</xdr:row>
      <xdr:rowOff>85379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AD884D-A72D-2EEF-B219-E87E54C7C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24727" y="461819"/>
          <a:ext cx="5731510" cy="3549015"/>
        </a:xfrm>
        <a:prstGeom prst="rect">
          <a:avLst/>
        </a:prstGeom>
      </xdr:spPr>
    </xdr:pic>
    <xdr:clientData/>
  </xdr:twoCellAnchor>
  <xdr:twoCellAnchor editAs="oneCell">
    <xdr:from>
      <xdr:col>27</xdr:col>
      <xdr:colOff>484909</xdr:colOff>
      <xdr:row>3</xdr:row>
      <xdr:rowOff>135045</xdr:rowOff>
    </xdr:from>
    <xdr:to>
      <xdr:col>34</xdr:col>
      <xdr:colOff>381001</xdr:colOff>
      <xdr:row>21</xdr:row>
      <xdr:rowOff>9429</xdr:rowOff>
    </xdr:to>
    <xdr:pic>
      <xdr:nvPicPr>
        <xdr:cNvPr id="20" name="Picture 19" descr="A graph of different colored lines&#10;&#10;AI-generated content may be incorrect.">
          <a:extLst>
            <a:ext uri="{FF2B5EF4-FFF2-40B4-BE49-F238E27FC236}">
              <a16:creationId xmlns:a16="http://schemas.microsoft.com/office/drawing/2014/main" id="{8A49014B-D1C6-D9BA-09DE-D66670359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32091" y="723863"/>
          <a:ext cx="4583546" cy="3397288"/>
        </a:xfrm>
        <a:prstGeom prst="rect">
          <a:avLst/>
        </a:prstGeom>
      </xdr:spPr>
    </xdr:pic>
    <xdr:clientData/>
  </xdr:twoCellAnchor>
  <xdr:twoCellAnchor editAs="oneCell">
    <xdr:from>
      <xdr:col>22</xdr:col>
      <xdr:colOff>658091</xdr:colOff>
      <xdr:row>24</xdr:row>
      <xdr:rowOff>57728</xdr:rowOff>
    </xdr:from>
    <xdr:to>
      <xdr:col>34</xdr:col>
      <xdr:colOff>394855</xdr:colOff>
      <xdr:row>49</xdr:row>
      <xdr:rowOff>166755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562B4D2-B162-DCBE-C4A2-A01296A41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057091" y="4768273"/>
          <a:ext cx="7772400" cy="501584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482600</xdr:colOff>
      <xdr:row>16</xdr:row>
      <xdr:rowOff>76200</xdr:rowOff>
    </xdr:from>
    <xdr:to>
      <xdr:col>11</xdr:col>
      <xdr:colOff>330200</xdr:colOff>
      <xdr:row>21</xdr:row>
      <xdr:rowOff>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B93E06-C56D-0143-8E44-5ACC1FA8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9100" y="3124200"/>
          <a:ext cx="7772400" cy="876688"/>
        </a:xfrm>
        <a:prstGeom prst="rect">
          <a:avLst/>
        </a:prstGeom>
      </xdr:spPr>
    </xdr:pic>
    <xdr:clientData/>
  </xdr:twoCellAnchor>
  <xdr:twoCellAnchor editAs="oneCell">
    <xdr:from>
      <xdr:col>1</xdr:col>
      <xdr:colOff>469900</xdr:colOff>
      <xdr:row>21</xdr:row>
      <xdr:rowOff>88900</xdr:rowOff>
    </xdr:from>
    <xdr:to>
      <xdr:col>11</xdr:col>
      <xdr:colOff>317500</xdr:colOff>
      <xdr:row>57</xdr:row>
      <xdr:rowOff>10095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90B358-A654-FD44-A862-1DB207E94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76400" y="4089400"/>
          <a:ext cx="7772400" cy="6779195"/>
        </a:xfrm>
        <a:prstGeom prst="rect">
          <a:avLst/>
        </a:prstGeom>
      </xdr:spPr>
    </xdr:pic>
    <xdr:clientData/>
  </xdr:twoCellAnchor>
  <xdr:twoCellAnchor editAs="oneCell">
    <xdr:from>
      <xdr:col>11</xdr:col>
      <xdr:colOff>719290</xdr:colOff>
      <xdr:row>17</xdr:row>
      <xdr:rowOff>33717</xdr:rowOff>
    </xdr:from>
    <xdr:to>
      <xdr:col>22</xdr:col>
      <xdr:colOff>174876</xdr:colOff>
      <xdr:row>27</xdr:row>
      <xdr:rowOff>8231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3BCA058-4496-2A44-2EBB-7EA2A04A9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5308" y="3281770"/>
          <a:ext cx="7772400" cy="1885134"/>
        </a:xfrm>
        <a:prstGeom prst="rect">
          <a:avLst/>
        </a:prstGeom>
      </xdr:spPr>
    </xdr:pic>
    <xdr:clientData/>
  </xdr:twoCellAnchor>
  <xdr:twoCellAnchor editAs="oneCell">
    <xdr:from>
      <xdr:col>11</xdr:col>
      <xdr:colOff>797965</xdr:colOff>
      <xdr:row>29</xdr:row>
      <xdr:rowOff>11240</xdr:rowOff>
    </xdr:from>
    <xdr:to>
      <xdr:col>22</xdr:col>
      <xdr:colOff>253551</xdr:colOff>
      <xdr:row>51</xdr:row>
      <xdr:rowOff>83647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A6A646D-29A9-C62F-4C57-A8D32D78C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23983" y="5552036"/>
          <a:ext cx="7772400" cy="4275770"/>
        </a:xfrm>
        <a:prstGeom prst="rect">
          <a:avLst/>
        </a:prstGeom>
      </xdr:spPr>
    </xdr:pic>
    <xdr:clientData/>
  </xdr:twoCellAnchor>
  <xdr:twoCellAnchor editAs="oneCell">
    <xdr:from>
      <xdr:col>11</xdr:col>
      <xdr:colOff>685575</xdr:colOff>
      <xdr:row>3</xdr:row>
      <xdr:rowOff>0</xdr:rowOff>
    </xdr:from>
    <xdr:to>
      <xdr:col>22</xdr:col>
      <xdr:colOff>141161</xdr:colOff>
      <xdr:row>15</xdr:row>
      <xdr:rowOff>165457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D2AE0B-1E25-9FBE-1C6F-C1F66AC21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811593" y="573186"/>
          <a:ext cx="7772400" cy="2458200"/>
        </a:xfrm>
        <a:prstGeom prst="rect">
          <a:avLst/>
        </a:prstGeom>
      </xdr:spPr>
    </xdr:pic>
    <xdr:clientData/>
  </xdr:twoCellAnchor>
  <xdr:twoCellAnchor editAs="oneCell">
    <xdr:from>
      <xdr:col>2</xdr:col>
      <xdr:colOff>269734</xdr:colOff>
      <xdr:row>5</xdr:row>
      <xdr:rowOff>153299</xdr:rowOff>
    </xdr:from>
    <xdr:to>
      <xdr:col>10</xdr:col>
      <xdr:colOff>415841</xdr:colOff>
      <xdr:row>14</xdr:row>
      <xdr:rowOff>121016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CDEE2EB-09B1-438F-379E-A2166D207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86106" y="1108609"/>
          <a:ext cx="6181416" cy="1687274"/>
        </a:xfrm>
        <a:prstGeom prst="rect">
          <a:avLst/>
        </a:prstGeom>
      </xdr:spPr>
    </xdr:pic>
    <xdr:clientData/>
  </xdr:twoCellAnchor>
  <xdr:twoCellAnchor editAs="oneCell">
    <xdr:from>
      <xdr:col>22</xdr:col>
      <xdr:colOff>258495</xdr:colOff>
      <xdr:row>2</xdr:row>
      <xdr:rowOff>89911</xdr:rowOff>
    </xdr:from>
    <xdr:to>
      <xdr:col>30</xdr:col>
      <xdr:colOff>595315</xdr:colOff>
      <xdr:row>17</xdr:row>
      <xdr:rowOff>65607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A1D11A-0E77-7778-809A-B587019B6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01327" y="472035"/>
          <a:ext cx="5731510" cy="2841625"/>
        </a:xfrm>
        <a:prstGeom prst="rect">
          <a:avLst/>
        </a:prstGeom>
      </xdr:spPr>
    </xdr:pic>
    <xdr:clientData/>
  </xdr:twoCellAnchor>
  <xdr:twoCellAnchor editAs="oneCell">
    <xdr:from>
      <xdr:col>22</xdr:col>
      <xdr:colOff>370885</xdr:colOff>
      <xdr:row>17</xdr:row>
      <xdr:rowOff>134866</xdr:rowOff>
    </xdr:from>
    <xdr:to>
      <xdr:col>26</xdr:col>
      <xdr:colOff>304980</xdr:colOff>
      <xdr:row>28</xdr:row>
      <xdr:rowOff>2161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B59CC7F-4CD7-E10E-A563-03DAF9B1A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13717" y="3382919"/>
          <a:ext cx="2631440" cy="1963420"/>
        </a:xfrm>
        <a:prstGeom prst="rect">
          <a:avLst/>
        </a:prstGeom>
      </xdr:spPr>
    </xdr:pic>
    <xdr:clientData/>
  </xdr:twoCellAnchor>
  <xdr:twoCellAnchor editAs="oneCell">
    <xdr:from>
      <xdr:col>26</xdr:col>
      <xdr:colOff>337169</xdr:colOff>
      <xdr:row>18</xdr:row>
      <xdr:rowOff>22477</xdr:rowOff>
    </xdr:from>
    <xdr:to>
      <xdr:col>30</xdr:col>
      <xdr:colOff>298569</xdr:colOff>
      <xdr:row>28</xdr:row>
      <xdr:rowOff>83532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CFC3CD7-2AA3-AAEF-A94A-E09B80F9B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77346" y="3461592"/>
          <a:ext cx="2658745" cy="1971675"/>
        </a:xfrm>
        <a:prstGeom prst="rect">
          <a:avLst/>
        </a:prstGeom>
      </xdr:spPr>
    </xdr:pic>
    <xdr:clientData/>
  </xdr:twoCellAnchor>
  <xdr:twoCellAnchor editAs="oneCell">
    <xdr:from>
      <xdr:col>23</xdr:col>
      <xdr:colOff>218965</xdr:colOff>
      <xdr:row>30</xdr:row>
      <xdr:rowOff>175173</xdr:rowOff>
    </xdr:from>
    <xdr:to>
      <xdr:col>29</xdr:col>
      <xdr:colOff>482599</xdr:colOff>
      <xdr:row>48</xdr:row>
      <xdr:rowOff>124810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75D95D-293D-42E8-4E9F-0E9A52AEC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320114" y="5868276"/>
          <a:ext cx="4292600" cy="3365500"/>
        </a:xfrm>
        <a:prstGeom prst="rect">
          <a:avLst/>
        </a:prstGeom>
      </xdr:spPr>
    </xdr:pic>
    <xdr:clientData/>
  </xdr:twoCellAnchor>
  <xdr:twoCellAnchor editAs="oneCell">
    <xdr:from>
      <xdr:col>32</xdr:col>
      <xdr:colOff>266700</xdr:colOff>
      <xdr:row>10</xdr:row>
      <xdr:rowOff>152400</xdr:rowOff>
    </xdr:from>
    <xdr:to>
      <xdr:col>43</xdr:col>
      <xdr:colOff>571500</xdr:colOff>
      <xdr:row>33</xdr:row>
      <xdr:rowOff>152400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E211EC3-2009-15EC-18B7-2205C6C26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434800" y="2057400"/>
          <a:ext cx="7708900" cy="4381500"/>
        </a:xfrm>
        <a:prstGeom prst="rect">
          <a:avLst/>
        </a:prstGeom>
      </xdr:spPr>
    </xdr:pic>
    <xdr:clientData/>
  </xdr:twoCellAnchor>
  <xdr:twoCellAnchor editAs="oneCell">
    <xdr:from>
      <xdr:col>32</xdr:col>
      <xdr:colOff>368300</xdr:colOff>
      <xdr:row>34</xdr:row>
      <xdr:rowOff>152400</xdr:rowOff>
    </xdr:from>
    <xdr:to>
      <xdr:col>44</xdr:col>
      <xdr:colOff>63500</xdr:colOff>
      <xdr:row>53</xdr:row>
      <xdr:rowOff>180340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89E50F5-F487-CD8A-3B63-46ADEBF03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536400" y="6629400"/>
          <a:ext cx="7772400" cy="3647440"/>
        </a:xfrm>
        <a:prstGeom prst="rect">
          <a:avLst/>
        </a:prstGeom>
      </xdr:spPr>
    </xdr:pic>
    <xdr:clientData/>
  </xdr:twoCellAnchor>
  <xdr:twoCellAnchor editAs="oneCell">
    <xdr:from>
      <xdr:col>32</xdr:col>
      <xdr:colOff>266700</xdr:colOff>
      <xdr:row>54</xdr:row>
      <xdr:rowOff>165100</xdr:rowOff>
    </xdr:from>
    <xdr:to>
      <xdr:col>43</xdr:col>
      <xdr:colOff>635000</xdr:colOff>
      <xdr:row>72</xdr:row>
      <xdr:rowOff>52727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800872B-2D24-4418-1003-D6D42456B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434800" y="10452100"/>
          <a:ext cx="7772400" cy="3316627"/>
        </a:xfrm>
        <a:prstGeom prst="rect">
          <a:avLst/>
        </a:prstGeom>
      </xdr:spPr>
    </xdr:pic>
    <xdr:clientData/>
  </xdr:twoCellAnchor>
  <xdr:twoCellAnchor editAs="oneCell">
    <xdr:from>
      <xdr:col>11</xdr:col>
      <xdr:colOff>725714</xdr:colOff>
      <xdr:row>53</xdr:row>
      <xdr:rowOff>41868</xdr:rowOff>
    </xdr:from>
    <xdr:to>
      <xdr:col>22</xdr:col>
      <xdr:colOff>222180</xdr:colOff>
      <xdr:row>78</xdr:row>
      <xdr:rowOff>140733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FCE48E9-B25F-FDBC-1B49-FB8DA0F36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825055" y="10397253"/>
          <a:ext cx="7772400" cy="498348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269735</xdr:colOff>
      <xdr:row>19</xdr:row>
      <xdr:rowOff>101150</xdr:rowOff>
    </xdr:from>
    <xdr:to>
      <xdr:col>24</xdr:col>
      <xdr:colOff>590040</xdr:colOff>
      <xdr:row>42</xdr:row>
      <xdr:rowOff>149444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3C67B95-2318-2DDF-CDE5-2F41B73A2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66018" y="3731327"/>
          <a:ext cx="7772400" cy="4502364"/>
        </a:xfrm>
        <a:prstGeom prst="rect">
          <a:avLst/>
        </a:prstGeom>
      </xdr:spPr>
    </xdr:pic>
    <xdr:clientData/>
  </xdr:twoCellAnchor>
  <xdr:twoCellAnchor editAs="oneCell">
    <xdr:from>
      <xdr:col>14</xdr:col>
      <xdr:colOff>247257</xdr:colOff>
      <xdr:row>43</xdr:row>
      <xdr:rowOff>101151</xdr:rowOff>
    </xdr:from>
    <xdr:to>
      <xdr:col>24</xdr:col>
      <xdr:colOff>624436</xdr:colOff>
      <xdr:row>70</xdr:row>
      <xdr:rowOff>31313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654AC53-99E0-B5AD-ABB7-B8B92D34F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43540" y="8316815"/>
          <a:ext cx="7772400" cy="5088834"/>
        </a:xfrm>
        <a:prstGeom prst="rect">
          <a:avLst/>
        </a:prstGeom>
      </xdr:spPr>
    </xdr:pic>
    <xdr:clientData/>
  </xdr:twoCellAnchor>
  <xdr:twoCellAnchor editAs="oneCell">
    <xdr:from>
      <xdr:col>14</xdr:col>
      <xdr:colOff>236018</xdr:colOff>
      <xdr:row>70</xdr:row>
      <xdr:rowOff>134868</xdr:rowOff>
    </xdr:from>
    <xdr:to>
      <xdr:col>24</xdr:col>
      <xdr:colOff>613197</xdr:colOff>
      <xdr:row>90</xdr:row>
      <xdr:rowOff>26116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4617458-8E7B-12FB-4D57-A2FA46D7F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632301" y="13509204"/>
          <a:ext cx="7772400" cy="3712487"/>
        </a:xfrm>
        <a:prstGeom prst="rect">
          <a:avLst/>
        </a:prstGeom>
      </xdr:spPr>
    </xdr:pic>
    <xdr:clientData/>
  </xdr:twoCellAnchor>
  <xdr:twoCellAnchor editAs="oneCell">
    <xdr:from>
      <xdr:col>14</xdr:col>
      <xdr:colOff>236018</xdr:colOff>
      <xdr:row>91</xdr:row>
      <xdr:rowOff>11239</xdr:rowOff>
    </xdr:from>
    <xdr:to>
      <xdr:col>24</xdr:col>
      <xdr:colOff>613197</xdr:colOff>
      <xdr:row>107</xdr:row>
      <xdr:rowOff>28621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30F186-7AFE-2548-D0A7-9029ECEE4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632301" y="17397876"/>
          <a:ext cx="7772400" cy="307437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14</xdr:row>
      <xdr:rowOff>0</xdr:rowOff>
    </xdr:from>
    <xdr:to>
      <xdr:col>10</xdr:col>
      <xdr:colOff>534637</xdr:colOff>
      <xdr:row>18</xdr:row>
      <xdr:rowOff>115250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9D9EC1B-3872-AC4B-9383-FC397D900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5266" y="2674867"/>
          <a:ext cx="7771052" cy="87949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12700</xdr:rowOff>
    </xdr:from>
    <xdr:to>
      <xdr:col>10</xdr:col>
      <xdr:colOff>491935</xdr:colOff>
      <xdr:row>54</xdr:row>
      <xdr:rowOff>45444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10E84B4-0F72-4E4D-8559-9DAA4091A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2566" y="3642877"/>
          <a:ext cx="7771052" cy="6799425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19</xdr:row>
      <xdr:rowOff>146107</xdr:rowOff>
    </xdr:from>
    <xdr:to>
      <xdr:col>37</xdr:col>
      <xdr:colOff>354701</xdr:colOff>
      <xdr:row>44</xdr:row>
      <xdr:rowOff>85396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63BDBE9-71F5-D123-D61F-EED61EE43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40177" y="3776284"/>
          <a:ext cx="7772400" cy="4715838"/>
        </a:xfrm>
        <a:prstGeom prst="rect">
          <a:avLst/>
        </a:prstGeom>
      </xdr:spPr>
    </xdr:pic>
    <xdr:clientData/>
  </xdr:twoCellAnchor>
  <xdr:twoCellAnchor editAs="oneCell">
    <xdr:from>
      <xdr:col>26</xdr:col>
      <xdr:colOff>11239</xdr:colOff>
      <xdr:row>45</xdr:row>
      <xdr:rowOff>134867</xdr:rowOff>
    </xdr:from>
    <xdr:to>
      <xdr:col>37</xdr:col>
      <xdr:colOff>365940</xdr:colOff>
      <xdr:row>59</xdr:row>
      <xdr:rowOff>170375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1CB8A72-2C61-0112-ED0A-E111429861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51416" y="8732655"/>
          <a:ext cx="7772400" cy="2710375"/>
        </a:xfrm>
        <a:prstGeom prst="rect">
          <a:avLst/>
        </a:prstGeom>
      </xdr:spPr>
    </xdr:pic>
    <xdr:clientData/>
  </xdr:twoCellAnchor>
  <xdr:twoCellAnchor editAs="oneCell">
    <xdr:from>
      <xdr:col>1</xdr:col>
      <xdr:colOff>33718</xdr:colOff>
      <xdr:row>55</xdr:row>
      <xdr:rowOff>157345</xdr:rowOff>
    </xdr:from>
    <xdr:to>
      <xdr:col>10</xdr:col>
      <xdr:colOff>557003</xdr:colOff>
      <xdr:row>79</xdr:row>
      <xdr:rowOff>43386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76EC947-18A8-F487-EA11-3753F2AC44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6284" y="10665752"/>
          <a:ext cx="7772400" cy="4471528"/>
        </a:xfrm>
        <a:prstGeom prst="rect">
          <a:avLst/>
        </a:prstGeom>
      </xdr:spPr>
    </xdr:pic>
    <xdr:clientData/>
  </xdr:twoCellAnchor>
  <xdr:twoCellAnchor editAs="oneCell">
    <xdr:from>
      <xdr:col>1</xdr:col>
      <xdr:colOff>22478</xdr:colOff>
      <xdr:row>79</xdr:row>
      <xdr:rowOff>157344</xdr:rowOff>
    </xdr:from>
    <xdr:to>
      <xdr:col>10</xdr:col>
      <xdr:colOff>545763</xdr:colOff>
      <xdr:row>89</xdr:row>
      <xdr:rowOff>807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A4E729-28AF-6A2F-E561-6E8E336A3A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25044" y="15251238"/>
          <a:ext cx="7772400" cy="1754082"/>
        </a:xfrm>
        <a:prstGeom prst="rect">
          <a:avLst/>
        </a:prstGeom>
      </xdr:spPr>
    </xdr:pic>
    <xdr:clientData/>
  </xdr:twoCellAnchor>
  <xdr:twoCellAnchor editAs="oneCell">
    <xdr:from>
      <xdr:col>14</xdr:col>
      <xdr:colOff>236017</xdr:colOff>
      <xdr:row>108</xdr:row>
      <xdr:rowOff>112390</xdr:rowOff>
    </xdr:from>
    <xdr:to>
      <xdr:col>24</xdr:col>
      <xdr:colOff>613196</xdr:colOff>
      <xdr:row>125</xdr:row>
      <xdr:rowOff>55225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D2F3E89-BBA0-8217-A52C-BC33026F2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632300" y="20747080"/>
          <a:ext cx="7772400" cy="3190888"/>
        </a:xfrm>
        <a:prstGeom prst="rect">
          <a:avLst/>
        </a:prstGeom>
      </xdr:spPr>
    </xdr:pic>
    <xdr:clientData/>
  </xdr:twoCellAnchor>
  <xdr:twoCellAnchor editAs="oneCell">
    <xdr:from>
      <xdr:col>25</xdr:col>
      <xdr:colOff>449557</xdr:colOff>
      <xdr:row>0</xdr:row>
      <xdr:rowOff>67434</xdr:rowOff>
    </xdr:from>
    <xdr:to>
      <xdr:col>32</xdr:col>
      <xdr:colOff>248856</xdr:colOff>
      <xdr:row>17</xdr:row>
      <xdr:rowOff>106547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DFE3557-F2A2-7A4D-92ED-0C66C52BD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15398" y="67434"/>
          <a:ext cx="4461859" cy="3287166"/>
        </a:xfrm>
        <a:prstGeom prst="rect">
          <a:avLst/>
        </a:prstGeom>
      </xdr:spPr>
    </xdr:pic>
    <xdr:clientData/>
  </xdr:twoCellAnchor>
  <xdr:twoCellAnchor editAs="oneCell">
    <xdr:from>
      <xdr:col>18</xdr:col>
      <xdr:colOff>616920</xdr:colOff>
      <xdr:row>0</xdr:row>
      <xdr:rowOff>0</xdr:rowOff>
    </xdr:from>
    <xdr:to>
      <xdr:col>25</xdr:col>
      <xdr:colOff>276229</xdr:colOff>
      <xdr:row>16</xdr:row>
      <xdr:rowOff>159026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AD1441F-E231-574A-E3AF-F82518E6C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73768" y="0"/>
          <a:ext cx="4394200" cy="3251200"/>
        </a:xfrm>
        <a:prstGeom prst="rect">
          <a:avLst/>
        </a:prstGeom>
      </xdr:spPr>
    </xdr:pic>
    <xdr:clientData/>
  </xdr:twoCellAnchor>
  <xdr:twoCellAnchor editAs="oneCell">
    <xdr:from>
      <xdr:col>39</xdr:col>
      <xdr:colOff>124239</xdr:colOff>
      <xdr:row>6</xdr:row>
      <xdr:rowOff>41413</xdr:rowOff>
    </xdr:from>
    <xdr:to>
      <xdr:col>50</xdr:col>
      <xdr:colOff>456096</xdr:colOff>
      <xdr:row>27</xdr:row>
      <xdr:rowOff>185634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AAD868A-8ACB-EB59-D409-237775EA6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085761" y="1200978"/>
          <a:ext cx="7772400" cy="4202699"/>
        </a:xfrm>
        <a:prstGeom prst="rect">
          <a:avLst/>
        </a:prstGeom>
      </xdr:spPr>
    </xdr:pic>
    <xdr:clientData/>
  </xdr:twoCellAnchor>
  <xdr:twoCellAnchor editAs="oneCell">
    <xdr:from>
      <xdr:col>39</xdr:col>
      <xdr:colOff>110435</xdr:colOff>
      <xdr:row>30</xdr:row>
      <xdr:rowOff>13805</xdr:rowOff>
    </xdr:from>
    <xdr:to>
      <xdr:col>50</xdr:col>
      <xdr:colOff>442292</xdr:colOff>
      <xdr:row>50</xdr:row>
      <xdr:rowOff>44220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27ADB9F-296D-A8F1-9D96-EF1EB09C8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9071957" y="5811631"/>
          <a:ext cx="7772400" cy="3895632"/>
        </a:xfrm>
        <a:prstGeom prst="rect">
          <a:avLst/>
        </a:prstGeom>
      </xdr:spPr>
    </xdr:pic>
    <xdr:clientData/>
  </xdr:twoCellAnchor>
  <xdr:twoCellAnchor editAs="oneCell">
    <xdr:from>
      <xdr:col>39</xdr:col>
      <xdr:colOff>234674</xdr:colOff>
      <xdr:row>50</xdr:row>
      <xdr:rowOff>124239</xdr:rowOff>
    </xdr:from>
    <xdr:to>
      <xdr:col>50</xdr:col>
      <xdr:colOff>566531</xdr:colOff>
      <xdr:row>70</xdr:row>
      <xdr:rowOff>18497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1082FE5-12CC-3215-3824-E12BDE387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9196196" y="9787282"/>
          <a:ext cx="7772400" cy="37594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14</xdr:row>
      <xdr:rowOff>0</xdr:rowOff>
    </xdr:from>
    <xdr:to>
      <xdr:col>10</xdr:col>
      <xdr:colOff>534637</xdr:colOff>
      <xdr:row>18</xdr:row>
      <xdr:rowOff>115250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E3AEAB0-8693-BA43-9EC0-98ACED1DF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2667000"/>
          <a:ext cx="7773637" cy="877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12700</xdr:rowOff>
    </xdr:from>
    <xdr:to>
      <xdr:col>10</xdr:col>
      <xdr:colOff>521937</xdr:colOff>
      <xdr:row>54</xdr:row>
      <xdr:rowOff>124957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4D2130-7ECB-6749-BC8C-4E32370F5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3632200"/>
          <a:ext cx="7773637" cy="6779757"/>
        </a:xfrm>
        <a:prstGeom prst="rect">
          <a:avLst/>
        </a:prstGeom>
      </xdr:spPr>
    </xdr:pic>
    <xdr:clientData/>
  </xdr:twoCellAnchor>
  <xdr:twoCellAnchor editAs="oneCell">
    <xdr:from>
      <xdr:col>11</xdr:col>
      <xdr:colOff>825500</xdr:colOff>
      <xdr:row>14</xdr:row>
      <xdr:rowOff>114300</xdr:rowOff>
    </xdr:from>
    <xdr:to>
      <xdr:col>19</xdr:col>
      <xdr:colOff>600872</xdr:colOff>
      <xdr:row>32</xdr:row>
      <xdr:rowOff>177800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FB724A0-22DF-2FBC-6B6C-7E2389764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56800" y="2781300"/>
          <a:ext cx="6061872" cy="3492500"/>
        </a:xfrm>
        <a:prstGeom prst="rect">
          <a:avLst/>
        </a:prstGeom>
      </xdr:spPr>
    </xdr:pic>
    <xdr:clientData/>
  </xdr:twoCellAnchor>
  <xdr:twoCellAnchor editAs="oneCell">
    <xdr:from>
      <xdr:col>11</xdr:col>
      <xdr:colOff>863599</xdr:colOff>
      <xdr:row>4</xdr:row>
      <xdr:rowOff>177800</xdr:rowOff>
    </xdr:from>
    <xdr:to>
      <xdr:col>20</xdr:col>
      <xdr:colOff>6554</xdr:colOff>
      <xdr:row>13</xdr:row>
      <xdr:rowOff>152400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C968A7-5592-8452-2498-D35A4D692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45699" y="939800"/>
          <a:ext cx="6102555" cy="1689100"/>
        </a:xfrm>
        <a:prstGeom prst="rect">
          <a:avLst/>
        </a:prstGeom>
      </xdr:spPr>
    </xdr:pic>
    <xdr:clientData/>
  </xdr:twoCellAnchor>
  <xdr:twoCellAnchor editAs="oneCell">
    <xdr:from>
      <xdr:col>11</xdr:col>
      <xdr:colOff>838200</xdr:colOff>
      <xdr:row>33</xdr:row>
      <xdr:rowOff>127000</xdr:rowOff>
    </xdr:from>
    <xdr:to>
      <xdr:col>19</xdr:col>
      <xdr:colOff>580644</xdr:colOff>
      <xdr:row>39</xdr:row>
      <xdr:rowOff>152400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678CDD3-2829-BEE0-BE32-D0EDE7119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69500" y="6413500"/>
          <a:ext cx="6028944" cy="116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787400</xdr:colOff>
      <xdr:row>40</xdr:row>
      <xdr:rowOff>127000</xdr:rowOff>
    </xdr:from>
    <xdr:to>
      <xdr:col>19</xdr:col>
      <xdr:colOff>600960</xdr:colOff>
      <xdr:row>50</xdr:row>
      <xdr:rowOff>165100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809C75F-2661-7BCC-F98B-673A1737D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918700" y="7747000"/>
          <a:ext cx="6100060" cy="1943100"/>
        </a:xfrm>
        <a:prstGeom prst="rect">
          <a:avLst/>
        </a:prstGeom>
      </xdr:spPr>
    </xdr:pic>
    <xdr:clientData/>
  </xdr:twoCellAnchor>
  <xdr:twoCellAnchor editAs="oneCell">
    <xdr:from>
      <xdr:col>11</xdr:col>
      <xdr:colOff>774699</xdr:colOff>
      <xdr:row>51</xdr:row>
      <xdr:rowOff>101600</xdr:rowOff>
    </xdr:from>
    <xdr:to>
      <xdr:col>19</xdr:col>
      <xdr:colOff>576884</xdr:colOff>
      <xdr:row>74</xdr:row>
      <xdr:rowOff>127000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37A4F0C-6AC2-8718-EC9B-7003D1421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05999" y="9817100"/>
          <a:ext cx="6088685" cy="4406900"/>
        </a:xfrm>
        <a:prstGeom prst="rect">
          <a:avLst/>
        </a:prstGeom>
      </xdr:spPr>
    </xdr:pic>
    <xdr:clientData/>
  </xdr:twoCellAnchor>
  <xdr:twoCellAnchor editAs="oneCell">
    <xdr:from>
      <xdr:col>11</xdr:col>
      <xdr:colOff>774699</xdr:colOff>
      <xdr:row>75</xdr:row>
      <xdr:rowOff>127000</xdr:rowOff>
    </xdr:from>
    <xdr:to>
      <xdr:col>19</xdr:col>
      <xdr:colOff>544550</xdr:colOff>
      <xdr:row>79</xdr:row>
      <xdr:rowOff>25400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2026CEA-F870-8246-49B0-5FE0F634D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905999" y="14414500"/>
          <a:ext cx="6056351" cy="660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108898</xdr:rowOff>
    </xdr:from>
    <xdr:to>
      <xdr:col>10</xdr:col>
      <xdr:colOff>584200</xdr:colOff>
      <xdr:row>84</xdr:row>
      <xdr:rowOff>139700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85FFB1E-75EB-227F-5EED-EBB800DFD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57300" y="10586398"/>
          <a:ext cx="7835900" cy="5555302"/>
        </a:xfrm>
        <a:prstGeom prst="rect">
          <a:avLst/>
        </a:prstGeom>
      </xdr:spPr>
    </xdr:pic>
    <xdr:clientData/>
  </xdr:twoCellAnchor>
  <xdr:twoCellAnchor editAs="oneCell">
    <xdr:from>
      <xdr:col>20</xdr:col>
      <xdr:colOff>253999</xdr:colOff>
      <xdr:row>3</xdr:row>
      <xdr:rowOff>63500</xdr:rowOff>
    </xdr:from>
    <xdr:to>
      <xdr:col>29</xdr:col>
      <xdr:colOff>331796</xdr:colOff>
      <xdr:row>27</xdr:row>
      <xdr:rowOff>25400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0DB704-C923-A0D2-0391-A5BE0DEEB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95699" y="635000"/>
          <a:ext cx="6135697" cy="4533900"/>
        </a:xfrm>
        <a:prstGeom prst="rect">
          <a:avLst/>
        </a:prstGeom>
      </xdr:spPr>
    </xdr:pic>
    <xdr:clientData/>
  </xdr:twoCellAnchor>
  <xdr:twoCellAnchor editAs="oneCell">
    <xdr:from>
      <xdr:col>29</xdr:col>
      <xdr:colOff>546099</xdr:colOff>
      <xdr:row>3</xdr:row>
      <xdr:rowOff>139700</xdr:rowOff>
    </xdr:from>
    <xdr:to>
      <xdr:col>36</xdr:col>
      <xdr:colOff>1716</xdr:colOff>
      <xdr:row>26</xdr:row>
      <xdr:rowOff>12700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EF7A69C-3678-7E1D-E113-D151F788D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745699" y="711200"/>
          <a:ext cx="4161505" cy="42545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14</xdr:row>
      <xdr:rowOff>0</xdr:rowOff>
    </xdr:from>
    <xdr:to>
      <xdr:col>10</xdr:col>
      <xdr:colOff>534636</xdr:colOff>
      <xdr:row>18</xdr:row>
      <xdr:rowOff>115250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AA62B5B-5F89-2C4A-A186-29FA3922A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00" y="2667000"/>
          <a:ext cx="7773637" cy="877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12700</xdr:rowOff>
    </xdr:from>
    <xdr:to>
      <xdr:col>10</xdr:col>
      <xdr:colOff>521936</xdr:colOff>
      <xdr:row>54</xdr:row>
      <xdr:rowOff>124957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9D68C9-21D0-FC48-8BA8-656E475BF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" y="3632200"/>
          <a:ext cx="7773637" cy="6779757"/>
        </a:xfrm>
        <a:prstGeom prst="rect">
          <a:avLst/>
        </a:prstGeom>
      </xdr:spPr>
    </xdr:pic>
    <xdr:clientData/>
  </xdr:twoCellAnchor>
  <xdr:twoCellAnchor editAs="oneCell">
    <xdr:from>
      <xdr:col>29</xdr:col>
      <xdr:colOff>546099</xdr:colOff>
      <xdr:row>3</xdr:row>
      <xdr:rowOff>139700</xdr:rowOff>
    </xdr:from>
    <xdr:to>
      <xdr:col>36</xdr:col>
      <xdr:colOff>1716</xdr:colOff>
      <xdr:row>26</xdr:row>
      <xdr:rowOff>12700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F018CBC-4B05-AB47-81B0-6E994278D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745699" y="711200"/>
          <a:ext cx="4167317" cy="42545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13</xdr:row>
      <xdr:rowOff>0</xdr:rowOff>
    </xdr:from>
    <xdr:to>
      <xdr:col>10</xdr:col>
      <xdr:colOff>534637</xdr:colOff>
      <xdr:row>17</xdr:row>
      <xdr:rowOff>115250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5562EF4-D4BA-694A-B16C-168CC9FCB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00" y="2667000"/>
          <a:ext cx="7773637" cy="877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12700</xdr:rowOff>
    </xdr:from>
    <xdr:to>
      <xdr:col>10</xdr:col>
      <xdr:colOff>521937</xdr:colOff>
      <xdr:row>53</xdr:row>
      <xdr:rowOff>124957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A7979F5-3D7B-964D-A318-1D311CFD8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0" y="3632200"/>
          <a:ext cx="7773637" cy="6779757"/>
        </a:xfrm>
        <a:prstGeom prst="rect">
          <a:avLst/>
        </a:prstGeom>
      </xdr:spPr>
    </xdr:pic>
    <xdr:clientData/>
  </xdr:twoCellAnchor>
  <xdr:twoCellAnchor editAs="oneCell">
    <xdr:from>
      <xdr:col>11</xdr:col>
      <xdr:colOff>838200</xdr:colOff>
      <xdr:row>32</xdr:row>
      <xdr:rowOff>127000</xdr:rowOff>
    </xdr:from>
    <xdr:to>
      <xdr:col>19</xdr:col>
      <xdr:colOff>580644</xdr:colOff>
      <xdr:row>38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620CE89-CF4E-1948-A9D8-BC3931DF5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20300" y="6413500"/>
          <a:ext cx="6028944" cy="116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787400</xdr:colOff>
      <xdr:row>39</xdr:row>
      <xdr:rowOff>127000</xdr:rowOff>
    </xdr:from>
    <xdr:to>
      <xdr:col>19</xdr:col>
      <xdr:colOff>600960</xdr:colOff>
      <xdr:row>49</xdr:row>
      <xdr:rowOff>165100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6799E90-78C3-5C4E-8578-24F1C9D597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69500" y="7747000"/>
          <a:ext cx="6100060" cy="1943100"/>
        </a:xfrm>
        <a:prstGeom prst="rect">
          <a:avLst/>
        </a:prstGeom>
      </xdr:spPr>
    </xdr:pic>
    <xdr:clientData/>
  </xdr:twoCellAnchor>
  <xdr:twoCellAnchor editAs="oneCell">
    <xdr:from>
      <xdr:col>11</xdr:col>
      <xdr:colOff>774699</xdr:colOff>
      <xdr:row>50</xdr:row>
      <xdr:rowOff>101600</xdr:rowOff>
    </xdr:from>
    <xdr:to>
      <xdr:col>19</xdr:col>
      <xdr:colOff>576884</xdr:colOff>
      <xdr:row>73</xdr:row>
      <xdr:rowOff>127000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96C48A5-39A6-1642-AA84-2DF219B8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56799" y="9817100"/>
          <a:ext cx="6088685" cy="4406900"/>
        </a:xfrm>
        <a:prstGeom prst="rect">
          <a:avLst/>
        </a:prstGeom>
      </xdr:spPr>
    </xdr:pic>
    <xdr:clientData/>
  </xdr:twoCellAnchor>
  <xdr:twoCellAnchor editAs="oneCell">
    <xdr:from>
      <xdr:col>11</xdr:col>
      <xdr:colOff>774699</xdr:colOff>
      <xdr:row>74</xdr:row>
      <xdr:rowOff>127000</xdr:rowOff>
    </xdr:from>
    <xdr:to>
      <xdr:col>19</xdr:col>
      <xdr:colOff>544550</xdr:colOff>
      <xdr:row>78</xdr:row>
      <xdr:rowOff>25400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A24559F-D1B9-6945-B577-23E968BE3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956799" y="14414500"/>
          <a:ext cx="6056351" cy="660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108898</xdr:rowOff>
    </xdr:from>
    <xdr:to>
      <xdr:col>10</xdr:col>
      <xdr:colOff>584200</xdr:colOff>
      <xdr:row>83</xdr:row>
      <xdr:rowOff>139700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6DFFF4A-76F5-A94A-A265-C7AFB69D8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7300" y="10586398"/>
          <a:ext cx="7835900" cy="5555302"/>
        </a:xfrm>
        <a:prstGeom prst="rect">
          <a:avLst/>
        </a:prstGeom>
      </xdr:spPr>
    </xdr:pic>
    <xdr:clientData/>
  </xdr:twoCellAnchor>
  <xdr:twoCellAnchor editAs="oneCell">
    <xdr:from>
      <xdr:col>20</xdr:col>
      <xdr:colOff>253999</xdr:colOff>
      <xdr:row>3</xdr:row>
      <xdr:rowOff>63500</xdr:rowOff>
    </xdr:from>
    <xdr:to>
      <xdr:col>29</xdr:col>
      <xdr:colOff>331796</xdr:colOff>
      <xdr:row>27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798D73C-37E7-8C47-BE47-2166D5504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95699" y="635000"/>
          <a:ext cx="6135697" cy="4533900"/>
        </a:xfrm>
        <a:prstGeom prst="rect">
          <a:avLst/>
        </a:prstGeom>
      </xdr:spPr>
    </xdr:pic>
    <xdr:clientData/>
  </xdr:twoCellAnchor>
  <xdr:twoCellAnchor editAs="oneCell">
    <xdr:from>
      <xdr:col>29</xdr:col>
      <xdr:colOff>546099</xdr:colOff>
      <xdr:row>3</xdr:row>
      <xdr:rowOff>139700</xdr:rowOff>
    </xdr:from>
    <xdr:to>
      <xdr:col>36</xdr:col>
      <xdr:colOff>1716</xdr:colOff>
      <xdr:row>26</xdr:row>
      <xdr:rowOff>12700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4C6A768-F96B-444E-9717-087223168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745699" y="711200"/>
          <a:ext cx="4167317" cy="4254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69808F-FF3E-F347-9BF6-FFDB75114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155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353DE8-F5DA-3A4E-A304-0D3F34925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146300"/>
          <a:ext cx="7772400" cy="677919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508000</xdr:colOff>
      <xdr:row>10</xdr:row>
      <xdr:rowOff>76200</xdr:rowOff>
    </xdr:from>
    <xdr:to>
      <xdr:col>8</xdr:col>
      <xdr:colOff>495300</xdr:colOff>
      <xdr:row>18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2B67583-CC11-DD55-1946-698BE3792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981200"/>
          <a:ext cx="7683500" cy="1447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292100</xdr:colOff>
      <xdr:row>0</xdr:row>
      <xdr:rowOff>152400</xdr:rowOff>
    </xdr:from>
    <xdr:to>
      <xdr:col>9</xdr:col>
      <xdr:colOff>635000</xdr:colOff>
      <xdr:row>5</xdr:row>
      <xdr:rowOff>67516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884F0BE-2167-CF45-8B71-E1A59FD30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2100" y="1524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6</xdr:row>
      <xdr:rowOff>0</xdr:rowOff>
    </xdr:from>
    <xdr:to>
      <xdr:col>9</xdr:col>
      <xdr:colOff>609600</xdr:colOff>
      <xdr:row>41</xdr:row>
      <xdr:rowOff>111695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3CD2CE-3F33-6D4A-B2F7-AB62CB55B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700" y="1143000"/>
          <a:ext cx="7772400" cy="6779195"/>
        </a:xfrm>
        <a:prstGeom prst="rect">
          <a:avLst/>
        </a:prstGeom>
      </xdr:spPr>
    </xdr:pic>
    <xdr:clientData/>
  </xdr:twoCellAnchor>
  <xdr:twoCellAnchor>
    <xdr:from>
      <xdr:col>10</xdr:col>
      <xdr:colOff>584200</xdr:colOff>
      <xdr:row>3</xdr:row>
      <xdr:rowOff>114300</xdr:rowOff>
    </xdr:from>
    <xdr:to>
      <xdr:col>15</xdr:col>
      <xdr:colOff>558800</xdr:colOff>
      <xdr:row>5</xdr:row>
      <xdr:rowOff>165100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226985AC-A0C1-DADB-E315-3B665790E05C}"/>
            </a:ext>
          </a:extLst>
        </xdr:cNvPr>
        <xdr:cNvSpPr txBox="1"/>
      </xdr:nvSpPr>
      <xdr:spPr>
        <a:xfrm>
          <a:off x="8839200" y="685800"/>
          <a:ext cx="4102100" cy="431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600"/>
            <a:t>Tuning how</a:t>
          </a:r>
          <a:r>
            <a:rPr lang="en-GB" sz="1600" baseline="0"/>
            <a:t> deep the curve drop</a:t>
          </a:r>
          <a:endParaRPr lang="en-GB" sz="1600"/>
        </a:p>
      </xdr:txBody>
    </xdr:sp>
    <xdr:clientData/>
  </xdr:twoCellAnchor>
  <xdr:twoCellAnchor editAs="oneCell">
    <xdr:from>
      <xdr:col>10</xdr:col>
      <xdr:colOff>393700</xdr:colOff>
      <xdr:row>52</xdr:row>
      <xdr:rowOff>88900</xdr:rowOff>
    </xdr:from>
    <xdr:to>
      <xdr:col>19</xdr:col>
      <xdr:colOff>736600</xdr:colOff>
      <xdr:row>67</xdr:row>
      <xdr:rowOff>46972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D24373-90A7-9C5D-324C-633B5F623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48700" y="9994900"/>
          <a:ext cx="7772400" cy="2815572"/>
        </a:xfrm>
        <a:prstGeom prst="rect">
          <a:avLst/>
        </a:prstGeom>
      </xdr:spPr>
    </xdr:pic>
    <xdr:clientData/>
  </xdr:twoCellAnchor>
  <xdr:twoCellAnchor editAs="oneCell">
    <xdr:from>
      <xdr:col>10</xdr:col>
      <xdr:colOff>393700</xdr:colOff>
      <xdr:row>32</xdr:row>
      <xdr:rowOff>88900</xdr:rowOff>
    </xdr:from>
    <xdr:to>
      <xdr:col>19</xdr:col>
      <xdr:colOff>736600</xdr:colOff>
      <xdr:row>52</xdr:row>
      <xdr:rowOff>24905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7A1176E-48F2-0217-EC9A-C23423E26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48700" y="6184900"/>
          <a:ext cx="7772400" cy="3746005"/>
        </a:xfrm>
        <a:prstGeom prst="rect">
          <a:avLst/>
        </a:prstGeom>
      </xdr:spPr>
    </xdr:pic>
    <xdr:clientData/>
  </xdr:twoCellAnchor>
  <xdr:twoCellAnchor editAs="oneCell">
    <xdr:from>
      <xdr:col>10</xdr:col>
      <xdr:colOff>393700</xdr:colOff>
      <xdr:row>18</xdr:row>
      <xdr:rowOff>114300</xdr:rowOff>
    </xdr:from>
    <xdr:to>
      <xdr:col>19</xdr:col>
      <xdr:colOff>736600</xdr:colOff>
      <xdr:row>32</xdr:row>
      <xdr:rowOff>13773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25E7792-F46E-289F-E77B-6DCC8C9C6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48700" y="3543300"/>
          <a:ext cx="7772400" cy="2566473"/>
        </a:xfrm>
        <a:prstGeom prst="rect">
          <a:avLst/>
        </a:prstGeom>
      </xdr:spPr>
    </xdr:pic>
    <xdr:clientData/>
  </xdr:twoCellAnchor>
  <xdr:twoCellAnchor>
    <xdr:from>
      <xdr:col>10</xdr:col>
      <xdr:colOff>584200</xdr:colOff>
      <xdr:row>6</xdr:row>
      <xdr:rowOff>152400</xdr:rowOff>
    </xdr:from>
    <xdr:to>
      <xdr:col>19</xdr:col>
      <xdr:colOff>342900</xdr:colOff>
      <xdr:row>17</xdr:row>
      <xdr:rowOff>165100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68B957E8-6E73-32FE-4CE4-9EE747849997}"/>
            </a:ext>
          </a:extLst>
        </xdr:cNvPr>
        <xdr:cNvSpPr txBox="1"/>
      </xdr:nvSpPr>
      <xdr:spPr>
        <a:xfrm>
          <a:off x="8839200" y="1295400"/>
          <a:ext cx="7188200" cy="21082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HK" sz="16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# New knobs (global defaults; can be overridden per-row in Excel)</a:t>
          </a:r>
        </a:p>
        <a:p>
          <a:r>
            <a:rPr lang="en-HK" sz="16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TAIL_EXP_CAP = 25.0 # cap viscous exponent Xv at k_max (typical 20–30)</a:t>
          </a:r>
        </a:p>
        <a:p>
          <a:r>
            <a:rPr lang="en-HK" sz="16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Y_SPAN_DECADES = 12.0 # show top N decades of E(k) on each plot</a:t>
          </a:r>
        </a:p>
        <a:p>
          <a:r>
            <a:rPr lang="en-HK" sz="16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HARD_KMAX_CEIL = 1e9 # absolute safety ceiling on k_max</a:t>
          </a:r>
        </a:p>
        <a:p>
          <a:r>
            <a:rPr lang="en-HK" sz="16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HARD_KMIN_FLOOR = 1e2 # don't plot below ~100 1/m by default</a:t>
          </a:r>
        </a:p>
        <a:p>
          <a:r>
            <a:rPr lang="en-HK" sz="16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E_FLOOR = 1e-300 # numerical floor for log-plotting</a:t>
          </a:r>
        </a:p>
        <a:p>
          <a:r>
            <a:rPr lang="en-HK" sz="16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# ==================</a:t>
          </a:r>
        </a:p>
        <a:p>
          <a:endParaRPr lang="en-GB" sz="1100"/>
        </a:p>
      </xdr:txBody>
    </xdr:sp>
    <xdr:clientData/>
  </xdr:twoCellAnchor>
  <xdr:twoCellAnchor editAs="oneCell">
    <xdr:from>
      <xdr:col>10</xdr:col>
      <xdr:colOff>444500</xdr:colOff>
      <xdr:row>67</xdr:row>
      <xdr:rowOff>127000</xdr:rowOff>
    </xdr:from>
    <xdr:to>
      <xdr:col>19</xdr:col>
      <xdr:colOff>787400</xdr:colOff>
      <xdr:row>92</xdr:row>
      <xdr:rowOff>123811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DBC98BD-7E66-2023-CBE5-3661A8C27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699500" y="12890500"/>
          <a:ext cx="7772400" cy="47593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ECDD6D-8E85-6642-B77E-7AA67A85E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207EA8-63DA-9F4E-B9B1-2486B9D78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>
    <xdr:from>
      <xdr:col>13</xdr:col>
      <xdr:colOff>647700</xdr:colOff>
      <xdr:row>13</xdr:row>
      <xdr:rowOff>139700</xdr:rowOff>
    </xdr:from>
    <xdr:to>
      <xdr:col>19</xdr:col>
      <xdr:colOff>190500</xdr:colOff>
      <xdr:row>21</xdr:row>
      <xdr:rowOff>25400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430F611-62F1-0687-3CFC-23E664E960B8}"/>
            </a:ext>
          </a:extLst>
        </xdr:cNvPr>
        <xdr:cNvSpPr txBox="1"/>
      </xdr:nvSpPr>
      <xdr:spPr>
        <a:xfrm>
          <a:off x="11125200" y="2616200"/>
          <a:ext cx="3581400" cy="1409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/>
            <a:t>Case1:</a:t>
          </a:r>
          <a:r>
            <a:rPr lang="en-GB" sz="1100" baseline="0"/>
            <a:t> Re ~0.4, M=0, X=0, beta=0, viscosity = 1e-6</a:t>
          </a:r>
          <a:endParaRPr lang="en-GB" sz="1100"/>
        </a:p>
        <a:p>
          <a:r>
            <a:rPr lang="en-GB" sz="1100"/>
            <a:t>Case2: Re&lt;&lt;1,</a:t>
          </a:r>
          <a:r>
            <a:rPr lang="en-GB" sz="1100" baseline="0"/>
            <a:t> M=0, X&gt;&gt;1, beta=0, </a:t>
          </a:r>
          <a:r>
            <a:rPr lang="en-GB" sz="1100"/>
            <a:t>kn = 2pi/2.5e-5 (The stated eddy length scale), viscosity: 2e-3 m2/s</a:t>
          </a:r>
        </a:p>
      </xdr:txBody>
    </xdr:sp>
    <xdr:clientData/>
  </xdr:twoCellAnchor>
  <xdr:twoCellAnchor editAs="oneCell">
    <xdr:from>
      <xdr:col>11</xdr:col>
      <xdr:colOff>635000</xdr:colOff>
      <xdr:row>22</xdr:row>
      <xdr:rowOff>38100</xdr:rowOff>
    </xdr:from>
    <xdr:to>
      <xdr:col>20</xdr:col>
      <xdr:colOff>317500</xdr:colOff>
      <xdr:row>44</xdr:row>
      <xdr:rowOff>101600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6F898B-F520-7899-794F-BC5CDDFDD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6300" y="4229100"/>
          <a:ext cx="5740400" cy="4254500"/>
        </a:xfrm>
        <a:prstGeom prst="rect">
          <a:avLst/>
        </a:prstGeom>
      </xdr:spPr>
    </xdr:pic>
    <xdr:clientData/>
  </xdr:twoCellAnchor>
  <xdr:twoCellAnchor editAs="oneCell">
    <xdr:from>
      <xdr:col>15</xdr:col>
      <xdr:colOff>75096</xdr:colOff>
      <xdr:row>48</xdr:row>
      <xdr:rowOff>100497</xdr:rowOff>
    </xdr:from>
    <xdr:to>
      <xdr:col>26</xdr:col>
      <xdr:colOff>446709</xdr:colOff>
      <xdr:row>68</xdr:row>
      <xdr:rowOff>150320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89D9255-0422-F6E8-D1F6-B05EAB1FE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919226" y="9377019"/>
          <a:ext cx="7812157" cy="3915040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304800</xdr:colOff>
      <xdr:row>72</xdr:row>
      <xdr:rowOff>25400</xdr:rowOff>
    </xdr:from>
    <xdr:to>
      <xdr:col>23</xdr:col>
      <xdr:colOff>5231</xdr:colOff>
      <xdr:row>81</xdr:row>
      <xdr:rowOff>13082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86A2821-270C-DBF0-1BF0-C36E04B5E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36100" y="13741400"/>
          <a:ext cx="7772400" cy="1702182"/>
        </a:xfrm>
        <a:prstGeom prst="rect">
          <a:avLst/>
        </a:prstGeom>
      </xdr:spPr>
    </xdr:pic>
    <xdr:clientData/>
  </xdr:twoCellAnchor>
  <xdr:twoCellAnchor editAs="oneCell">
    <xdr:from>
      <xdr:col>5</xdr:col>
      <xdr:colOff>1092200</xdr:colOff>
      <xdr:row>49</xdr:row>
      <xdr:rowOff>76200</xdr:rowOff>
    </xdr:from>
    <xdr:to>
      <xdr:col>14</xdr:col>
      <xdr:colOff>127000</xdr:colOff>
      <xdr:row>71</xdr:row>
      <xdr:rowOff>127000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06BA469-91DC-319B-CBEC-FADC71B99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7200" y="9410700"/>
          <a:ext cx="5740400" cy="4241800"/>
        </a:xfrm>
        <a:prstGeom prst="rect">
          <a:avLst/>
        </a:prstGeom>
      </xdr:spPr>
    </xdr:pic>
    <xdr:clientData/>
  </xdr:twoCellAnchor>
  <xdr:twoCellAnchor>
    <xdr:from>
      <xdr:col>1</xdr:col>
      <xdr:colOff>914400</xdr:colOff>
      <xdr:row>72</xdr:row>
      <xdr:rowOff>127000</xdr:rowOff>
    </xdr:from>
    <xdr:to>
      <xdr:col>9</xdr:col>
      <xdr:colOff>152400</xdr:colOff>
      <xdr:row>94</xdr:row>
      <xdr:rowOff>63500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1DB9DD52-A427-ED84-96E7-D22989399AB6}"/>
            </a:ext>
          </a:extLst>
        </xdr:cNvPr>
        <xdr:cNvSpPr txBox="1"/>
      </xdr:nvSpPr>
      <xdr:spPr>
        <a:xfrm>
          <a:off x="2120900" y="13843000"/>
          <a:ext cx="5816600" cy="4127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/>
            <a:t>=== DIAG 1: Case 1 ===</a:t>
          </a:r>
        </a:p>
        <a:p>
          <a:r>
            <a:rPr lang="en-GB" sz="1100"/>
            <a:t>eps=0.064, m=1.86, nu=None, k_eta=611984.6028677294</a:t>
          </a:r>
        </a:p>
        <a:p>
          <a:r>
            <a:rPr lang="en-GB" sz="1100"/>
            <a:t>gv,av=1.0,1.0   gp,ap,ks=0.0,2.0,100000.0</a:t>
          </a:r>
        </a:p>
        <a:p>
          <a:r>
            <a:rPr lang="en-GB" sz="1100"/>
            <a:t>k range: 200.00000000000003 → 15299615.07169322  (1/m)</a:t>
          </a:r>
        </a:p>
        <a:p>
          <a:r>
            <a:rPr lang="en-GB" sz="1100"/>
            <a:t>tail_cap=25.0  -&gt; k_max_cap≈ 1.53e+07</a:t>
          </a:r>
        </a:p>
        <a:p>
          <a:r>
            <a:rPr lang="en-GB" sz="1100"/>
            <a:t>Tail exponent at k_max: Xv=25</a:t>
          </a:r>
        </a:p>
        <a:p>
          <a:r>
            <a:rPr lang="en-GB" sz="1100"/>
            <a:t>log10 E at probes: [-5.075937739151129, -11.216448788396077, -11.99351182128271, -12.538188804077901, -25.016747803090727]</a:t>
          </a:r>
        </a:p>
        <a:p>
          <a:r>
            <a:rPr lang="en-GB" sz="1100"/>
            <a:t>y-span decades: 12.0</a:t>
          </a:r>
        </a:p>
        <a:p>
          <a:r>
            <a:rPr lang="en-GB" sz="1100"/>
            <a:t>=== END DIAG ===</a:t>
          </a:r>
        </a:p>
        <a:p>
          <a:endParaRPr lang="en-GB" sz="1100"/>
        </a:p>
        <a:p>
          <a:r>
            <a:rPr lang="en-GB" sz="1100"/>
            <a:t>=== DIAG 2: Case2 ===</a:t>
          </a:r>
        </a:p>
        <a:p>
          <a:r>
            <a:rPr lang="en-GB" sz="1100"/>
            <a:t>eps=0.0105, m=1.5, nu=None, k_eta=251327.41228718343</a:t>
          </a:r>
        </a:p>
        <a:p>
          <a:r>
            <a:rPr lang="en-GB" sz="1100"/>
            <a:t>gv,av=1.0,1.0   gp,ap,ks=0.0,2.0,100000.0</a:t>
          </a:r>
        </a:p>
        <a:p>
          <a:r>
            <a:rPr lang="en-GB" sz="1100"/>
            <a:t>k range: 200.00000000000003 → 6283185.307179592  (1/m)</a:t>
          </a:r>
        </a:p>
        <a:p>
          <a:r>
            <a:rPr lang="en-GB" sz="1100"/>
            <a:t>tail_cap=25.0  -&gt; k_max_cap≈ 6.28e+06</a:t>
          </a:r>
        </a:p>
        <a:p>
          <a:r>
            <a:rPr lang="en-GB" sz="1100"/>
            <a:t>Tail exponent at k_max: Xv=25</a:t>
          </a:r>
        </a:p>
        <a:p>
          <a:r>
            <a:rPr lang="en-GB" sz="1100"/>
            <a:t>log10 E at probes: [-4.77109772801711, -9.185169170938144, -9.853861405385743, -10.335145534920889, -22.373838984071853]</a:t>
          </a:r>
        </a:p>
        <a:p>
          <a:r>
            <a:rPr lang="en-GB" sz="1100"/>
            <a:t>y-span decades: 12.0</a:t>
          </a:r>
        </a:p>
        <a:p>
          <a:r>
            <a:rPr lang="en-GB" sz="1100"/>
            <a:t>=== END DIAG ===</a:t>
          </a:r>
        </a:p>
      </xdr:txBody>
    </xdr:sp>
    <xdr:clientData/>
  </xdr:twoCellAnchor>
  <xdr:twoCellAnchor editAs="oneCell">
    <xdr:from>
      <xdr:col>0</xdr:col>
      <xdr:colOff>0</xdr:colOff>
      <xdr:row>47</xdr:row>
      <xdr:rowOff>177800</xdr:rowOff>
    </xdr:from>
    <xdr:to>
      <xdr:col>6</xdr:col>
      <xdr:colOff>190500</xdr:colOff>
      <xdr:row>70</xdr:row>
      <xdr:rowOff>50800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A8F5088-B96F-CFF5-435E-97F6A470E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31300"/>
          <a:ext cx="5740400" cy="4254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F47C482-230D-F548-B01E-A36BD5C88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7979B20-9693-5548-A828-4E83CA438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6</xdr:row>
      <xdr:rowOff>114300</xdr:rowOff>
    </xdr:from>
    <xdr:to>
      <xdr:col>23</xdr:col>
      <xdr:colOff>444500</xdr:colOff>
      <xdr:row>14</xdr:row>
      <xdr:rowOff>124447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5902222-A410-B2A7-F5DA-93E758524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80600" y="1257300"/>
          <a:ext cx="7772400" cy="1534147"/>
        </a:xfrm>
        <a:prstGeom prst="rect">
          <a:avLst/>
        </a:prstGeom>
      </xdr:spPr>
    </xdr:pic>
    <xdr:clientData/>
  </xdr:twoCellAnchor>
  <xdr:twoCellAnchor editAs="oneCell">
    <xdr:from>
      <xdr:col>12</xdr:col>
      <xdr:colOff>279400</xdr:colOff>
      <xdr:row>15</xdr:row>
      <xdr:rowOff>139700</xdr:rowOff>
    </xdr:from>
    <xdr:to>
      <xdr:col>20</xdr:col>
      <xdr:colOff>635000</xdr:colOff>
      <xdr:row>38</xdr:row>
      <xdr:rowOff>12700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49F7440-6284-146F-771E-4E3915961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83800" y="2997200"/>
          <a:ext cx="5740400" cy="4254500"/>
        </a:xfrm>
        <a:prstGeom prst="rect">
          <a:avLst/>
        </a:prstGeom>
      </xdr:spPr>
    </xdr:pic>
    <xdr:clientData/>
  </xdr:twoCellAnchor>
  <xdr:twoCellAnchor editAs="oneCell">
    <xdr:from>
      <xdr:col>12</xdr:col>
      <xdr:colOff>88900</xdr:colOff>
      <xdr:row>39</xdr:row>
      <xdr:rowOff>101600</xdr:rowOff>
    </xdr:from>
    <xdr:to>
      <xdr:col>23</xdr:col>
      <xdr:colOff>457200</xdr:colOff>
      <xdr:row>54</xdr:row>
      <xdr:rowOff>9020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00FA953-A895-CAAB-60DC-4655E8CAF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893300" y="7531100"/>
          <a:ext cx="7772400" cy="2764920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177800</xdr:colOff>
      <xdr:row>51</xdr:row>
      <xdr:rowOff>152400</xdr:rowOff>
    </xdr:from>
    <xdr:to>
      <xdr:col>11</xdr:col>
      <xdr:colOff>558800</xdr:colOff>
      <xdr:row>74</xdr:row>
      <xdr:rowOff>25400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2E8DE68-566A-25BB-5F47-8BAF7464A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9700" y="9867900"/>
          <a:ext cx="5740400" cy="4254500"/>
        </a:xfrm>
        <a:prstGeom prst="rect">
          <a:avLst/>
        </a:prstGeom>
      </xdr:spPr>
    </xdr:pic>
    <xdr:clientData/>
  </xdr:twoCellAnchor>
  <xdr:twoCellAnchor>
    <xdr:from>
      <xdr:col>0</xdr:col>
      <xdr:colOff>685800</xdr:colOff>
      <xdr:row>75</xdr:row>
      <xdr:rowOff>114300</xdr:rowOff>
    </xdr:from>
    <xdr:to>
      <xdr:col>11</xdr:col>
      <xdr:colOff>647700</xdr:colOff>
      <xdr:row>120</xdr:row>
      <xdr:rowOff>76200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64C73DB7-D058-2A2D-0250-1CD48EE4DB13}"/>
            </a:ext>
          </a:extLst>
        </xdr:cNvPr>
        <xdr:cNvSpPr txBox="1"/>
      </xdr:nvSpPr>
      <xdr:spPr>
        <a:xfrm>
          <a:off x="685800" y="14401800"/>
          <a:ext cx="9093200" cy="8534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/>
            <a:t>=== DIAG 1: Case 1.1 ===</a:t>
          </a:r>
        </a:p>
        <a:p>
          <a:r>
            <a:rPr lang="en-GB" sz="1100"/>
            <a:t>eps=22900.0, m=1.71, nu=None, k_eta=389000.0</a:t>
          </a:r>
        </a:p>
        <a:p>
          <a:r>
            <a:rPr lang="en-GB" sz="1100"/>
            <a:t>gv,av=1.0,1.0   gp,ap,ks=0.0,2.0,11900.0</a:t>
          </a:r>
        </a:p>
        <a:p>
          <a:r>
            <a:rPr lang="en-GB" sz="1100"/>
            <a:t>k range: 200.00000000000003 → 9725000.000000007  (1/m)</a:t>
          </a:r>
        </a:p>
        <a:p>
          <a:r>
            <a:rPr lang="en-GB" sz="1100"/>
            <a:t>tail_cap=25.0  -&gt; k_max_cap≈ 9.72e+06</a:t>
          </a:r>
        </a:p>
        <a:p>
          <a:r>
            <a:rPr lang="en-GB" sz="1100"/>
            <a:t>Tail exponent at k_max: Xv=25</a:t>
          </a:r>
        </a:p>
        <a:p>
          <a:r>
            <a:rPr lang="en-GB" sz="1100"/>
            <a:t>log10 E at probes: [-1.0284275920101806, -6.3546427784065855, -7.08655131194362, -7.60481460588046, -19.900096292450854]</a:t>
          </a:r>
        </a:p>
        <a:p>
          <a:r>
            <a:rPr lang="en-GB" sz="1100"/>
            <a:t>y-span decades: 12.0</a:t>
          </a:r>
        </a:p>
        <a:p>
          <a:r>
            <a:rPr lang="en-GB" sz="1100"/>
            <a:t>=== END DIAG ===</a:t>
          </a:r>
        </a:p>
        <a:p>
          <a:endParaRPr lang="en-GB" sz="1100"/>
        </a:p>
        <a:p>
          <a:r>
            <a:rPr lang="en-GB" sz="1100"/>
            <a:t>=== DIAG 2: Case1.2 ===</a:t>
          </a:r>
        </a:p>
        <a:p>
          <a:r>
            <a:rPr lang="en-GB" sz="1100"/>
            <a:t>eps=15600.0, m=1.7, nu=None, k_eta=353000.0</a:t>
          </a:r>
        </a:p>
        <a:p>
          <a:r>
            <a:rPr lang="en-GB" sz="1100"/>
            <a:t>gv,av=1.0,1.0   gp,ap,ks=0.0,2.0,6180.0</a:t>
          </a:r>
        </a:p>
        <a:p>
          <a:r>
            <a:rPr lang="en-GB" sz="1100"/>
            <a:t>k range: 200.00000000000003 → 8824999.999999993  (1/m)</a:t>
          </a:r>
        </a:p>
        <a:p>
          <a:r>
            <a:rPr lang="en-GB" sz="1100"/>
            <a:t>tail_cap=25.0  -&gt; k_max_cap≈ 8.82e+06</a:t>
          </a:r>
        </a:p>
        <a:p>
          <a:r>
            <a:rPr lang="en-GB" sz="1100"/>
            <a:t>Tail exponent at k_max: Xv=25</a:t>
          </a:r>
        </a:p>
        <a:p>
          <a:r>
            <a:rPr lang="en-GB" sz="1100"/>
            <a:t>log10 E at probes: [-1.1165806529223397, -6.341196848579182, -7.0700950821595745, -7.58659746350586, -19.869660662580074]</a:t>
          </a:r>
        </a:p>
        <a:p>
          <a:r>
            <a:rPr lang="en-GB" sz="1100"/>
            <a:t>y-span decades: 12.0</a:t>
          </a:r>
        </a:p>
        <a:p>
          <a:r>
            <a:rPr lang="en-GB" sz="1100"/>
            <a:t>=== END DIAG ===</a:t>
          </a:r>
        </a:p>
        <a:p>
          <a:endParaRPr lang="en-GB" sz="1100"/>
        </a:p>
        <a:p>
          <a:r>
            <a:rPr lang="en-GB" sz="1100"/>
            <a:t>=== DIAG 3: Case1.3 ===</a:t>
          </a:r>
        </a:p>
        <a:p>
          <a:r>
            <a:rPr lang="en-GB" sz="1100"/>
            <a:t>eps=7590.0, m=1.7, nu=None, k_eta=295000.0</a:t>
          </a:r>
        </a:p>
        <a:p>
          <a:r>
            <a:rPr lang="en-GB" sz="1100"/>
            <a:t>gv,av=1.0,1.0   gp,ap,ks=0.0,2.0,2810.0</a:t>
          </a:r>
        </a:p>
        <a:p>
          <a:r>
            <a:rPr lang="en-GB" sz="1100"/>
            <a:t>k range: 200.00000000000003 → 7375000.000000006  (1/m)</a:t>
          </a:r>
        </a:p>
        <a:p>
          <a:r>
            <a:rPr lang="en-GB" sz="1100"/>
            <a:t>tail_cap=25.0  -&gt; k_max_cap≈ 7.38e+06</a:t>
          </a:r>
        </a:p>
        <a:p>
          <a:r>
            <a:rPr lang="en-GB" sz="1100"/>
            <a:t>Tail exponent at k_max: Xv=25</a:t>
          </a:r>
        </a:p>
        <a:p>
          <a:r>
            <a:rPr lang="en-GB" sz="1100"/>
            <a:t>log10 E at probes: [-1.3252175789686649, -6.417265824888748, -7.146164058469142, -7.662666439815425, -19.94572963888966]</a:t>
          </a:r>
        </a:p>
        <a:p>
          <a:r>
            <a:rPr lang="en-GB" sz="1100"/>
            <a:t>y-span decades: 12.0</a:t>
          </a:r>
        </a:p>
        <a:p>
          <a:r>
            <a:rPr lang="en-GB" sz="1100"/>
            <a:t>=== END DIAG ===</a:t>
          </a:r>
        </a:p>
        <a:p>
          <a:endParaRPr lang="en-GB" sz="1100"/>
        </a:p>
        <a:p>
          <a:r>
            <a:rPr lang="en-GB" sz="1100"/>
            <a:t>=== DIAG 4: case1.4 ===</a:t>
          </a:r>
        </a:p>
        <a:p>
          <a:r>
            <a:rPr lang="en-GB" sz="1100"/>
            <a:t>eps=5930.0, m=1.7, nu=None, k_eta=277000.0</a:t>
          </a:r>
        </a:p>
        <a:p>
          <a:r>
            <a:rPr lang="en-GB" sz="1100"/>
            <a:t>gv,av=1.0,1.0   gp,ap,ks=0.0,2.0,1680.0</a:t>
          </a:r>
        </a:p>
        <a:p>
          <a:r>
            <a:rPr lang="en-GB" sz="1100"/>
            <a:t>k range: 200.00000000000003 → 6925000.0000000065  (1/m)</a:t>
          </a:r>
        </a:p>
        <a:p>
          <a:r>
            <a:rPr lang="en-GB" sz="1100"/>
            <a:t>tail_cap=25.0  -&gt; k_max_cap≈ 6.92e+06</a:t>
          </a:r>
        </a:p>
        <a:p>
          <a:r>
            <a:rPr lang="en-GB" sz="1100"/>
            <a:t>Tail exponent at k_max: Xv=25</a:t>
          </a:r>
        </a:p>
        <a:p>
          <a:r>
            <a:rPr lang="en-GB" sz="1100"/>
            <a:t>log10 E at probes: [-1.396694767075628, -6.442242060156246, -7.171140293736641, -7.687642675082923, -19.970705874157158]</a:t>
          </a:r>
        </a:p>
        <a:p>
          <a:r>
            <a:rPr lang="en-GB" sz="1100"/>
            <a:t>y-span decades: 12.0</a:t>
          </a:r>
        </a:p>
        <a:p>
          <a:r>
            <a:rPr lang="en-GB" sz="1100"/>
            <a:t>=== END DIAG ===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5580D7-2148-9145-9A7D-4A5D6416D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1F7D3-1FE2-ED42-BA25-BFD28651C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8</xdr:row>
      <xdr:rowOff>165100</xdr:rowOff>
    </xdr:from>
    <xdr:to>
      <xdr:col>20</xdr:col>
      <xdr:colOff>330200</xdr:colOff>
      <xdr:row>31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23B36E-5401-0B87-D6CE-7491A4084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9000" y="1689100"/>
          <a:ext cx="5740400" cy="42545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1D56A-996A-AC41-A88B-8D8AA6CF0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5B073B5-4E14-9B4F-9BEA-D82EC5009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10</xdr:row>
      <xdr:rowOff>165100</xdr:rowOff>
    </xdr:from>
    <xdr:to>
      <xdr:col>20</xdr:col>
      <xdr:colOff>177800</xdr:colOff>
      <xdr:row>33</xdr:row>
      <xdr:rowOff>38100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8016EDD-BA14-D593-4217-6C98560F1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6600" y="2070100"/>
          <a:ext cx="5740400" cy="42545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BF4422-EF69-CF49-AC6C-941162CD7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65FDDF2-53A1-EC42-BF23-038657069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 editAs="oneCell">
    <xdr:from>
      <xdr:col>12</xdr:col>
      <xdr:colOff>635000</xdr:colOff>
      <xdr:row>12</xdr:row>
      <xdr:rowOff>12700</xdr:rowOff>
    </xdr:from>
    <xdr:to>
      <xdr:col>21</xdr:col>
      <xdr:colOff>317500</xdr:colOff>
      <xdr:row>34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EF38313-8BEC-4F43-3CAD-510DFCA32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39400" y="2298700"/>
          <a:ext cx="5740400" cy="42545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508000</xdr:colOff>
      <xdr:row>8</xdr:row>
      <xdr:rowOff>12700</xdr:rowOff>
    </xdr:from>
    <xdr:to>
      <xdr:col>11</xdr:col>
      <xdr:colOff>355600</xdr:colOff>
      <xdr:row>12</xdr:row>
      <xdr:rowOff>118316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38C76D-F442-8148-9FA9-101302F99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1536700"/>
          <a:ext cx="7772400" cy="867616"/>
        </a:xfrm>
        <a:prstGeom prst="rect">
          <a:avLst/>
        </a:prstGeom>
      </xdr:spPr>
    </xdr:pic>
    <xdr:clientData/>
  </xdr:twoCellAnchor>
  <xdr:twoCellAnchor editAs="oneCell">
    <xdr:from>
      <xdr:col>1</xdr:col>
      <xdr:colOff>482600</xdr:colOff>
      <xdr:row>13</xdr:row>
      <xdr:rowOff>50800</xdr:rowOff>
    </xdr:from>
    <xdr:to>
      <xdr:col>11</xdr:col>
      <xdr:colOff>330200</xdr:colOff>
      <xdr:row>48</xdr:row>
      <xdr:rowOff>162495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772BCE-1BD6-1144-BC3B-A40AC0488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9100" y="2527300"/>
          <a:ext cx="7772400" cy="6779195"/>
        </a:xfrm>
        <a:prstGeom prst="rect">
          <a:avLst/>
        </a:prstGeom>
      </xdr:spPr>
    </xdr:pic>
    <xdr:clientData/>
  </xdr:twoCellAnchor>
  <xdr:twoCellAnchor editAs="oneCell">
    <xdr:from>
      <xdr:col>12</xdr:col>
      <xdr:colOff>12700</xdr:colOff>
      <xdr:row>17</xdr:row>
      <xdr:rowOff>177800</xdr:rowOff>
    </xdr:from>
    <xdr:to>
      <xdr:col>20</xdr:col>
      <xdr:colOff>368300</xdr:colOff>
      <xdr:row>40</xdr:row>
      <xdr:rowOff>50800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D6EB996-C242-671E-0591-557A2837C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7100" y="3416300"/>
          <a:ext cx="5740400" cy="425450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8</xdr:row>
      <xdr:rowOff>164084</xdr:rowOff>
    </xdr:from>
    <xdr:to>
      <xdr:col>19</xdr:col>
      <xdr:colOff>241300</xdr:colOff>
      <xdr:row>16</xdr:row>
      <xdr:rowOff>95035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FEE275-6D47-C1FE-CCBF-9BA34F262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56800" y="1688084"/>
          <a:ext cx="4800600" cy="1454951"/>
        </a:xfrm>
        <a:prstGeom prst="rect">
          <a:avLst/>
        </a:prstGeom>
      </xdr:spPr>
    </xdr:pic>
    <xdr:clientData/>
  </xdr:twoCellAnchor>
  <xdr:twoCellAnchor editAs="oneCell">
    <xdr:from>
      <xdr:col>3</xdr:col>
      <xdr:colOff>88900</xdr:colOff>
      <xdr:row>46</xdr:row>
      <xdr:rowOff>69143</xdr:rowOff>
    </xdr:from>
    <xdr:to>
      <xdr:col>10</xdr:col>
      <xdr:colOff>469900</xdr:colOff>
      <xdr:row>68</xdr:row>
      <xdr:rowOff>119944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290D423-8ECF-352B-920F-576FE62B1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3344" y="9156699"/>
          <a:ext cx="5757334" cy="4397023"/>
        </a:xfrm>
        <a:prstGeom prst="rect">
          <a:avLst/>
        </a:prstGeom>
      </xdr:spPr>
    </xdr:pic>
    <xdr:clientData/>
  </xdr:twoCellAnchor>
  <xdr:twoCellAnchor editAs="oneCell">
    <xdr:from>
      <xdr:col>11</xdr:col>
      <xdr:colOff>359834</xdr:colOff>
      <xdr:row>46</xdr:row>
      <xdr:rowOff>84666</xdr:rowOff>
    </xdr:from>
    <xdr:to>
      <xdr:col>20</xdr:col>
      <xdr:colOff>37936</xdr:colOff>
      <xdr:row>68</xdr:row>
      <xdr:rowOff>148167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C967D2-2E57-F789-BC6D-F147550D6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17945" y="9172222"/>
          <a:ext cx="5774102" cy="4409723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508000</xdr:colOff>
      <xdr:row>7</xdr:row>
      <xdr:rowOff>12700</xdr:rowOff>
    </xdr:from>
    <xdr:to>
      <xdr:col>10</xdr:col>
      <xdr:colOff>215900</xdr:colOff>
      <xdr:row>29</xdr:row>
      <xdr:rowOff>76200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D62E83E-D760-1D7F-E7D4-B8F84EC09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33700" y="1346200"/>
          <a:ext cx="5740400" cy="4254500"/>
        </a:xfrm>
        <a:prstGeom prst="rect">
          <a:avLst/>
        </a:prstGeom>
      </xdr:spPr>
    </xdr:pic>
    <xdr:clientData/>
  </xdr:twoCellAnchor>
  <xdr:twoCellAnchor editAs="oneCell">
    <xdr:from>
      <xdr:col>4</xdr:col>
      <xdr:colOff>166312</xdr:colOff>
      <xdr:row>21</xdr:row>
      <xdr:rowOff>96157</xdr:rowOff>
    </xdr:from>
    <xdr:to>
      <xdr:col>11</xdr:col>
      <xdr:colOff>547311</xdr:colOff>
      <xdr:row>43</xdr:row>
      <xdr:rowOff>159657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A84B42-7FBE-6CCE-D914-77B01911A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8212" y="4096657"/>
          <a:ext cx="5740399" cy="425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3"/>
  <sheetViews>
    <sheetView workbookViewId="0">
      <selection activeCell="A2" sqref="A2:M3"/>
    </sheetView>
  </sheetViews>
  <sheetFormatPr baseColWidth="10" defaultColWidth="8.83203125" defaultRowHeight="15" x14ac:dyDescent="0.2"/>
  <cols>
    <col min="1" max="1" width="15.83203125" customWidth="1"/>
    <col min="2" max="2" width="8.83203125" customWidth="1"/>
  </cols>
  <sheetData>
    <row r="1" spans="1:13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3" x14ac:dyDescent="0.2">
      <c r="A2" t="s">
        <v>13</v>
      </c>
      <c r="B2">
        <v>90</v>
      </c>
      <c r="C2">
        <v>1.667</v>
      </c>
      <c r="D2">
        <v>1</v>
      </c>
      <c r="E2">
        <v>1</v>
      </c>
      <c r="F2">
        <v>1000000</v>
      </c>
      <c r="G2">
        <v>0</v>
      </c>
      <c r="H2">
        <v>2</v>
      </c>
      <c r="I2">
        <v>100000</v>
      </c>
      <c r="J2" s="3">
        <v>1E-4</v>
      </c>
      <c r="K2" s="3">
        <v>1000000</v>
      </c>
      <c r="L2" s="3">
        <v>100000000000</v>
      </c>
      <c r="M2" s="3">
        <v>2000</v>
      </c>
    </row>
    <row r="3" spans="1:13" x14ac:dyDescent="0.2">
      <c r="A3" t="s">
        <v>14</v>
      </c>
      <c r="B3">
        <v>120</v>
      </c>
      <c r="C3">
        <v>1.75</v>
      </c>
      <c r="D3">
        <v>1</v>
      </c>
      <c r="E3">
        <v>1</v>
      </c>
      <c r="F3">
        <v>5000000</v>
      </c>
      <c r="G3">
        <v>1</v>
      </c>
      <c r="H3">
        <v>2</v>
      </c>
      <c r="I3">
        <v>2000000</v>
      </c>
      <c r="J3" s="3">
        <v>2.0000000000000001E-4</v>
      </c>
      <c r="K3" s="3">
        <v>500000</v>
      </c>
      <c r="L3" s="3">
        <v>50000000000</v>
      </c>
      <c r="M3" s="3">
        <v>2000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45FD32-AB40-2C49-8B56-D9151638DB3C}">
  <dimension ref="A1:P22"/>
  <sheetViews>
    <sheetView workbookViewId="0">
      <selection activeCell="A3" sqref="A3:I3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  <col min="15" max="15" width="14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2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6" x14ac:dyDescent="0.2">
      <c r="A2" s="5" t="s">
        <v>27</v>
      </c>
      <c r="B2" s="7">
        <v>51200</v>
      </c>
      <c r="C2" s="5">
        <v>1.68</v>
      </c>
      <c r="D2" s="5">
        <v>1</v>
      </c>
      <c r="E2" s="13">
        <v>1</v>
      </c>
      <c r="F2" s="7">
        <v>2990000</v>
      </c>
      <c r="G2" s="5">
        <v>0</v>
      </c>
      <c r="H2" s="5">
        <v>2</v>
      </c>
      <c r="I2" s="10">
        <v>11900</v>
      </c>
      <c r="J2" s="9">
        <v>1E-4</v>
      </c>
      <c r="K2" s="9"/>
      <c r="L2" s="9"/>
      <c r="M2" s="9">
        <v>2000</v>
      </c>
    </row>
    <row r="3" spans="1:16" x14ac:dyDescent="0.2">
      <c r="A3" s="5" t="s">
        <v>37</v>
      </c>
      <c r="B3" s="7">
        <v>51200</v>
      </c>
      <c r="C3" s="5">
        <v>1.68</v>
      </c>
      <c r="D3" s="5">
        <v>1</v>
      </c>
      <c r="E3" s="13">
        <v>1.3333299999999999</v>
      </c>
      <c r="F3" s="7">
        <v>2990000</v>
      </c>
      <c r="G3" s="5">
        <v>0</v>
      </c>
      <c r="H3" s="5">
        <v>2</v>
      </c>
      <c r="I3" s="10">
        <v>11900</v>
      </c>
      <c r="J3" s="9">
        <v>1E-4</v>
      </c>
      <c r="K3" s="9"/>
      <c r="L3" s="9"/>
      <c r="M3" s="9">
        <v>2000</v>
      </c>
    </row>
    <row r="4" spans="1:16" x14ac:dyDescent="0.2">
      <c r="A4" s="8"/>
      <c r="B4" s="10"/>
      <c r="C4" s="8"/>
      <c r="D4" s="5"/>
      <c r="E4" s="5"/>
      <c r="F4" s="10"/>
      <c r="G4" s="5"/>
      <c r="H4" s="5"/>
      <c r="I4" s="10"/>
      <c r="J4" s="9"/>
      <c r="K4" s="9"/>
      <c r="L4" s="9"/>
      <c r="M4" s="9"/>
    </row>
    <row r="5" spans="1:16" x14ac:dyDescent="0.2">
      <c r="A5" s="8"/>
      <c r="B5" s="10"/>
      <c r="C5" s="8"/>
      <c r="D5" s="5"/>
      <c r="E5" s="5"/>
      <c r="F5" s="10"/>
      <c r="G5" s="5"/>
      <c r="H5" s="5"/>
      <c r="I5" s="10"/>
      <c r="J5" s="9"/>
      <c r="K5" s="9"/>
      <c r="L5" s="9"/>
      <c r="M5" s="9"/>
      <c r="O5" s="19"/>
    </row>
    <row r="6" spans="1:16" x14ac:dyDescent="0.2">
      <c r="A6" s="8"/>
      <c r="B6" s="8"/>
      <c r="C6" s="8"/>
      <c r="D6" s="8"/>
      <c r="E6" s="8"/>
      <c r="F6" s="8"/>
      <c r="G6" s="8"/>
      <c r="H6" s="8"/>
      <c r="I6" s="8"/>
      <c r="J6" s="9"/>
      <c r="K6" s="9"/>
      <c r="L6" s="9"/>
      <c r="M6" s="9"/>
    </row>
    <row r="7" spans="1:16" x14ac:dyDescent="0.2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</row>
    <row r="8" spans="1:16" x14ac:dyDescent="0.2">
      <c r="F8" s="4"/>
    </row>
    <row r="10" spans="1:16" x14ac:dyDescent="0.2">
      <c r="P10" s="10"/>
    </row>
    <row r="11" spans="1:16" x14ac:dyDescent="0.2">
      <c r="P11" s="10"/>
    </row>
    <row r="12" spans="1:16" x14ac:dyDescent="0.2">
      <c r="P12" s="10"/>
    </row>
    <row r="13" spans="1:16" x14ac:dyDescent="0.2">
      <c r="P13" s="10"/>
    </row>
    <row r="22" spans="16:16" x14ac:dyDescent="0.2">
      <c r="P22" s="7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1950DB-373E-E647-83ED-A1D6D62325D9}">
  <dimension ref="A1:P22"/>
  <sheetViews>
    <sheetView zoomScale="91" zoomScaleNormal="91" workbookViewId="0">
      <selection activeCell="A3" sqref="A3:I3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  <col min="15" max="15" width="16.33203125" bestFit="1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2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6" x14ac:dyDescent="0.2">
      <c r="A2" s="5" t="s">
        <v>31</v>
      </c>
      <c r="B2" s="7">
        <v>9.9999999999999995E-7</v>
      </c>
      <c r="C2" s="5">
        <v>1.5</v>
      </c>
      <c r="D2" s="5">
        <v>1</v>
      </c>
      <c r="E2" s="5">
        <v>1</v>
      </c>
      <c r="F2" s="7">
        <v>157000</v>
      </c>
      <c r="G2" s="5">
        <v>1</v>
      </c>
      <c r="H2" s="5">
        <v>1</v>
      </c>
      <c r="I2" s="20">
        <v>25000</v>
      </c>
      <c r="J2" s="9">
        <v>1E-4</v>
      </c>
      <c r="K2" s="9">
        <v>1000000</v>
      </c>
      <c r="L2" s="9">
        <v>100000000000</v>
      </c>
      <c r="M2" s="9">
        <v>2000</v>
      </c>
    </row>
    <row r="3" spans="1:16" x14ac:dyDescent="0.2">
      <c r="A3" s="5" t="s">
        <v>38</v>
      </c>
      <c r="B3" s="7">
        <v>9.9999999999999995E-7</v>
      </c>
      <c r="C3" s="5">
        <v>1.5</v>
      </c>
      <c r="D3" s="5">
        <v>1</v>
      </c>
      <c r="E3" s="5">
        <v>1</v>
      </c>
      <c r="F3" s="7">
        <v>157000</v>
      </c>
      <c r="G3" s="5">
        <v>1</v>
      </c>
      <c r="H3" s="5">
        <v>1</v>
      </c>
      <c r="I3" s="21">
        <v>157000</v>
      </c>
      <c r="J3" s="9">
        <v>1E-4</v>
      </c>
      <c r="K3" s="9">
        <v>1000000</v>
      </c>
      <c r="L3" s="9">
        <v>100000000000</v>
      </c>
      <c r="M3" s="9">
        <v>2000</v>
      </c>
    </row>
    <row r="4" spans="1:16" x14ac:dyDescent="0.2">
      <c r="A4" s="5" t="s">
        <v>39</v>
      </c>
      <c r="B4" s="7">
        <v>9.9999999999999995E-7</v>
      </c>
      <c r="C4" s="5">
        <v>1.5</v>
      </c>
      <c r="D4" s="5">
        <v>1</v>
      </c>
      <c r="E4" s="5">
        <v>1</v>
      </c>
      <c r="F4" s="7">
        <v>157000</v>
      </c>
      <c r="G4" s="5">
        <v>1</v>
      </c>
      <c r="H4" s="5">
        <v>1</v>
      </c>
      <c r="I4" s="20">
        <v>500000</v>
      </c>
      <c r="J4" s="9">
        <v>1E-4</v>
      </c>
      <c r="K4" s="9">
        <v>1000000</v>
      </c>
      <c r="L4" s="9">
        <v>100000000000</v>
      </c>
      <c r="M4" s="9">
        <v>2000</v>
      </c>
    </row>
    <row r="5" spans="1:16" x14ac:dyDescent="0.2">
      <c r="A5" s="8"/>
      <c r="B5" s="10"/>
      <c r="C5" s="8"/>
      <c r="D5" s="5"/>
      <c r="E5" s="5"/>
      <c r="F5" s="10"/>
      <c r="G5" s="5"/>
      <c r="H5" s="5"/>
      <c r="I5" s="10"/>
      <c r="J5" s="9"/>
      <c r="K5" s="9"/>
      <c r="L5" s="9"/>
      <c r="M5" s="9"/>
      <c r="O5" s="19"/>
    </row>
    <row r="6" spans="1:16" x14ac:dyDescent="0.2">
      <c r="A6" s="8"/>
      <c r="B6" s="8"/>
      <c r="C6" s="8"/>
      <c r="D6" s="8"/>
      <c r="E6" s="8"/>
      <c r="F6" s="8"/>
      <c r="G6" s="8"/>
      <c r="H6" s="8"/>
      <c r="I6" s="8"/>
      <c r="J6" s="9"/>
      <c r="K6" s="9"/>
      <c r="L6" s="9"/>
      <c r="M6" s="9"/>
    </row>
    <row r="7" spans="1:16" x14ac:dyDescent="0.2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</row>
    <row r="8" spans="1:16" x14ac:dyDescent="0.2">
      <c r="F8" s="4"/>
    </row>
    <row r="10" spans="1:16" x14ac:dyDescent="0.2">
      <c r="P10" s="10"/>
    </row>
    <row r="11" spans="1:16" x14ac:dyDescent="0.2">
      <c r="P11" s="10"/>
    </row>
    <row r="12" spans="1:16" x14ac:dyDescent="0.2">
      <c r="P12" s="10"/>
    </row>
    <row r="13" spans="1:16" x14ac:dyDescent="0.2">
      <c r="P13" s="10"/>
    </row>
    <row r="22" spans="16:16" x14ac:dyDescent="0.2">
      <c r="P22" s="7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FFE066-8B65-A64D-B196-A9C098AB0C06}">
  <dimension ref="A1:P22"/>
  <sheetViews>
    <sheetView topLeftCell="A8" zoomScaleNormal="100" workbookViewId="0">
      <selection activeCell="F3" sqref="F3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  <col min="15" max="15" width="16.33203125" bestFit="1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2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6" x14ac:dyDescent="0.2">
      <c r="A2" s="5" t="s">
        <v>41</v>
      </c>
      <c r="B2" s="7">
        <v>9.9999999999999995E-7</v>
      </c>
      <c r="C2" s="5">
        <v>1.5</v>
      </c>
      <c r="D2" s="5">
        <v>1</v>
      </c>
      <c r="E2" s="5">
        <v>1</v>
      </c>
      <c r="F2" s="7">
        <v>157000</v>
      </c>
      <c r="G2" s="5">
        <v>0</v>
      </c>
      <c r="H2" s="5">
        <v>1</v>
      </c>
      <c r="I2" s="20">
        <v>25000</v>
      </c>
      <c r="J2" s="9">
        <v>1E-4</v>
      </c>
      <c r="K2" s="9">
        <v>1000000</v>
      </c>
      <c r="L2" s="9">
        <v>100000000000</v>
      </c>
      <c r="M2" s="9">
        <v>2000</v>
      </c>
    </row>
    <row r="3" spans="1:16" x14ac:dyDescent="0.2">
      <c r="A3" s="5" t="s">
        <v>43</v>
      </c>
      <c r="B3" s="7">
        <v>9.9999999999999995E-7</v>
      </c>
      <c r="C3" s="5">
        <v>1.5</v>
      </c>
      <c r="D3" s="5">
        <v>1</v>
      </c>
      <c r="E3" s="5">
        <v>1</v>
      </c>
      <c r="F3" s="7">
        <v>157000</v>
      </c>
      <c r="G3" s="5">
        <v>1</v>
      </c>
      <c r="H3" s="5">
        <v>1</v>
      </c>
      <c r="I3" s="21">
        <v>157000</v>
      </c>
      <c r="J3" s="9">
        <v>1E-4</v>
      </c>
      <c r="K3" s="9">
        <v>1000000</v>
      </c>
      <c r="L3" s="9">
        <v>100000000000</v>
      </c>
      <c r="M3" s="9">
        <v>2000</v>
      </c>
    </row>
    <row r="4" spans="1:16" x14ac:dyDescent="0.2">
      <c r="A4" s="5"/>
      <c r="B4" s="7"/>
      <c r="C4" s="5"/>
      <c r="D4" s="5"/>
      <c r="E4" s="5"/>
      <c r="F4" s="7"/>
      <c r="G4" s="5"/>
      <c r="H4" s="5"/>
      <c r="I4" s="20"/>
      <c r="J4" s="9"/>
      <c r="K4" s="9"/>
      <c r="L4" s="9"/>
      <c r="M4" s="9"/>
    </row>
    <row r="5" spans="1:16" x14ac:dyDescent="0.2">
      <c r="A5" s="8"/>
      <c r="B5" s="10"/>
      <c r="C5" s="8"/>
      <c r="D5" s="5"/>
      <c r="E5" s="5"/>
      <c r="F5" s="10"/>
      <c r="G5" s="5"/>
      <c r="H5" s="5"/>
      <c r="I5" s="10"/>
      <c r="J5" s="9"/>
      <c r="K5" s="9"/>
      <c r="L5" s="9"/>
      <c r="M5" s="9"/>
      <c r="O5" s="19"/>
    </row>
    <row r="6" spans="1:16" x14ac:dyDescent="0.2">
      <c r="A6" s="8"/>
      <c r="B6" s="8"/>
      <c r="C6" s="8"/>
      <c r="D6" s="8"/>
      <c r="E6" s="8"/>
      <c r="F6" s="8"/>
      <c r="G6" s="8"/>
      <c r="H6" s="8"/>
      <c r="I6" s="8"/>
      <c r="J6" s="9"/>
      <c r="K6" s="9"/>
      <c r="L6" s="9"/>
      <c r="M6" s="9"/>
    </row>
    <row r="7" spans="1:16" x14ac:dyDescent="0.2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</row>
    <row r="8" spans="1:16" x14ac:dyDescent="0.2">
      <c r="F8" s="4"/>
    </row>
    <row r="10" spans="1:16" x14ac:dyDescent="0.2">
      <c r="P10" s="10"/>
    </row>
    <row r="11" spans="1:16" x14ac:dyDescent="0.2">
      <c r="P11" s="10"/>
    </row>
    <row r="12" spans="1:16" x14ac:dyDescent="0.2">
      <c r="P12" s="10"/>
    </row>
    <row r="13" spans="1:16" x14ac:dyDescent="0.2">
      <c r="P13" s="10"/>
    </row>
    <row r="22" spans="16:16" x14ac:dyDescent="0.2">
      <c r="P22" s="7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296B0-54EF-B04D-BE1F-21A8B0830E0F}">
  <dimension ref="A1:P56"/>
  <sheetViews>
    <sheetView topLeftCell="A14" zoomScale="106" workbookViewId="0">
      <selection activeCell="L56" sqref="L56"/>
    </sheetView>
  </sheetViews>
  <sheetFormatPr baseColWidth="10" defaultColWidth="8.83203125" defaultRowHeight="15" x14ac:dyDescent="0.2"/>
  <cols>
    <col min="1" max="1" width="15.83203125" customWidth="1"/>
    <col min="2" max="2" width="19.33203125" customWidth="1"/>
    <col min="6" max="6" width="14.5" customWidth="1"/>
    <col min="9" max="9" width="11.6640625" customWidth="1"/>
    <col min="15" max="15" width="16.33203125" bestFit="1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6" x14ac:dyDescent="0.2">
      <c r="A2" s="5" t="s">
        <v>31</v>
      </c>
      <c r="B2" s="7">
        <v>1.1E+17</v>
      </c>
      <c r="C2" s="5">
        <v>2</v>
      </c>
      <c r="D2" s="5">
        <v>1</v>
      </c>
      <c r="E2" s="22">
        <v>1.3333333333333333</v>
      </c>
      <c r="F2" s="7">
        <v>2800000</v>
      </c>
      <c r="G2" s="5">
        <v>1</v>
      </c>
      <c r="H2" s="5">
        <v>1</v>
      </c>
      <c r="I2" s="10">
        <v>500000</v>
      </c>
      <c r="J2" s="9">
        <v>1E-4</v>
      </c>
      <c r="K2" s="9">
        <v>200</v>
      </c>
      <c r="L2" s="9"/>
      <c r="M2" s="9">
        <v>600</v>
      </c>
    </row>
    <row r="3" spans="1:16" x14ac:dyDescent="0.2">
      <c r="A3" s="5"/>
      <c r="B3" s="7"/>
      <c r="C3" s="5"/>
      <c r="D3" s="5"/>
      <c r="E3" s="5"/>
      <c r="F3" s="7"/>
      <c r="G3" s="5"/>
      <c r="H3" s="5"/>
      <c r="I3" s="7"/>
      <c r="J3" s="9"/>
      <c r="K3" s="9"/>
      <c r="L3" s="9"/>
      <c r="M3" s="9"/>
    </row>
    <row r="4" spans="1:16" x14ac:dyDescent="0.2">
      <c r="A4" s="5"/>
      <c r="B4" s="7"/>
      <c r="C4" s="5"/>
      <c r="D4" s="5"/>
      <c r="E4" s="5"/>
      <c r="F4" s="7"/>
      <c r="G4" s="5"/>
      <c r="H4" s="5"/>
      <c r="I4" s="10"/>
      <c r="J4" s="9"/>
      <c r="K4" s="9"/>
      <c r="L4" s="9"/>
      <c r="M4" s="9"/>
    </row>
    <row r="5" spans="1:16" x14ac:dyDescent="0.2">
      <c r="A5" s="8"/>
      <c r="B5" s="10"/>
      <c r="C5" s="8"/>
      <c r="D5" s="5"/>
      <c r="E5" s="5"/>
      <c r="F5" s="10"/>
      <c r="G5" s="5"/>
      <c r="H5" s="5"/>
      <c r="I5" s="10"/>
      <c r="J5" s="9"/>
      <c r="K5" s="9"/>
      <c r="L5" s="9"/>
      <c r="M5" s="9"/>
      <c r="O5" s="19"/>
    </row>
    <row r="6" spans="1:16" x14ac:dyDescent="0.2">
      <c r="A6" s="8"/>
      <c r="B6" s="8"/>
      <c r="C6" s="8"/>
      <c r="D6" s="8"/>
      <c r="E6" s="8"/>
      <c r="F6" s="8"/>
      <c r="G6" s="8"/>
      <c r="H6" s="8"/>
      <c r="I6" s="8"/>
      <c r="J6" s="9"/>
      <c r="K6" s="9"/>
      <c r="L6" s="9"/>
      <c r="M6" s="9"/>
    </row>
    <row r="7" spans="1:16" x14ac:dyDescent="0.2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</row>
    <row r="8" spans="1:16" x14ac:dyDescent="0.2">
      <c r="F8" s="4"/>
    </row>
    <row r="10" spans="1:16" x14ac:dyDescent="0.2">
      <c r="P10" s="10"/>
    </row>
    <row r="11" spans="1:16" x14ac:dyDescent="0.2">
      <c r="P11" s="10"/>
    </row>
    <row r="12" spans="1:16" x14ac:dyDescent="0.2">
      <c r="P12" s="10"/>
    </row>
    <row r="13" spans="1:16" x14ac:dyDescent="0.2">
      <c r="P13" s="10"/>
    </row>
    <row r="22" spans="16:16" x14ac:dyDescent="0.2">
      <c r="P22" s="7"/>
    </row>
    <row r="56" spans="12:12" x14ac:dyDescent="0.2">
      <c r="L56" t="s">
        <v>88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8C7AA-FC8C-E441-BF15-BF604E5F2122}">
  <dimension ref="A1:P23"/>
  <sheetViews>
    <sheetView tabSelected="1" zoomScale="142" workbookViewId="0">
      <selection activeCell="B8" sqref="B8:H16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  <col min="12" max="12" width="12.1640625" bestFit="1" customWidth="1"/>
    <col min="15" max="15" width="16.33203125" bestFit="1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</row>
    <row r="2" spans="1:16" x14ac:dyDescent="0.2">
      <c r="A2" s="5" t="s">
        <v>46</v>
      </c>
      <c r="B2" s="7">
        <v>0</v>
      </c>
      <c r="C2" s="5">
        <v>1.68</v>
      </c>
      <c r="D2" s="8">
        <v>1</v>
      </c>
      <c r="E2" s="11">
        <v>1.3333333333333333</v>
      </c>
      <c r="F2" s="10">
        <v>200000</v>
      </c>
      <c r="G2" s="8">
        <v>0</v>
      </c>
      <c r="H2" s="8">
        <v>0</v>
      </c>
      <c r="I2" s="10">
        <v>0</v>
      </c>
      <c r="J2" s="8">
        <v>1E-4</v>
      </c>
      <c r="K2" s="8"/>
      <c r="L2" s="10"/>
      <c r="M2" s="8">
        <v>2000</v>
      </c>
    </row>
    <row r="3" spans="1:16" x14ac:dyDescent="0.2">
      <c r="A3" s="8" t="s">
        <v>47</v>
      </c>
      <c r="B3" s="4">
        <v>9.1999999999999998E-7</v>
      </c>
      <c r="C3" s="5">
        <v>1.86</v>
      </c>
      <c r="D3" s="5">
        <v>1</v>
      </c>
      <c r="E3" s="11">
        <v>1.3333333333333333</v>
      </c>
      <c r="F3" s="10">
        <v>100000</v>
      </c>
      <c r="G3" s="8">
        <v>0</v>
      </c>
      <c r="H3" s="8">
        <v>0</v>
      </c>
      <c r="I3" s="10">
        <v>0</v>
      </c>
      <c r="J3" s="8">
        <v>1E-4</v>
      </c>
      <c r="K3" s="8"/>
      <c r="L3" s="10"/>
      <c r="M3" s="8">
        <v>2000</v>
      </c>
    </row>
    <row r="4" spans="1:16" x14ac:dyDescent="0.2">
      <c r="A4" s="8" t="s">
        <v>48</v>
      </c>
      <c r="B4" s="4">
        <v>2.5000000000000002E-6</v>
      </c>
      <c r="C4" s="22">
        <v>1.86</v>
      </c>
      <c r="D4" s="5">
        <v>1</v>
      </c>
      <c r="E4" s="11">
        <v>1.3333333333333333</v>
      </c>
      <c r="F4" s="10">
        <v>130000</v>
      </c>
      <c r="G4" s="8">
        <v>0</v>
      </c>
      <c r="H4" s="8">
        <v>0</v>
      </c>
      <c r="I4" s="10">
        <v>0</v>
      </c>
      <c r="J4" s="8">
        <v>1E-4</v>
      </c>
      <c r="K4" s="8"/>
      <c r="L4" s="10"/>
      <c r="M4" s="8">
        <v>2000</v>
      </c>
    </row>
    <row r="5" spans="1:16" x14ac:dyDescent="0.2">
      <c r="A5" s="8" t="s">
        <v>49</v>
      </c>
      <c r="B5" s="4">
        <v>7.3000000000000004E-6</v>
      </c>
      <c r="C5" s="22">
        <v>1.86</v>
      </c>
      <c r="D5" s="5">
        <v>1</v>
      </c>
      <c r="E5" s="11">
        <v>1.3333333333333333</v>
      </c>
      <c r="F5" s="10">
        <v>200000</v>
      </c>
      <c r="G5" s="8">
        <v>0</v>
      </c>
      <c r="H5" s="8">
        <v>0</v>
      </c>
      <c r="I5" s="10">
        <v>0</v>
      </c>
      <c r="J5" s="8">
        <v>1E-4</v>
      </c>
      <c r="K5" s="8"/>
      <c r="L5" s="10"/>
      <c r="M5" s="8">
        <v>2000</v>
      </c>
    </row>
    <row r="6" spans="1:16" x14ac:dyDescent="0.2">
      <c r="A6" s="8"/>
      <c r="B6" s="7"/>
      <c r="C6" s="5"/>
      <c r="D6" s="8"/>
      <c r="E6" s="11"/>
      <c r="F6" s="10"/>
      <c r="G6" s="8"/>
      <c r="H6" s="8"/>
      <c r="I6" s="10"/>
      <c r="J6" s="8"/>
      <c r="K6" s="8"/>
      <c r="L6" s="10"/>
      <c r="M6" s="8"/>
      <c r="O6" s="19"/>
    </row>
    <row r="7" spans="1:16" x14ac:dyDescent="0.2">
      <c r="A7" s="8"/>
      <c r="B7" s="7"/>
      <c r="C7" s="5"/>
      <c r="D7" s="8"/>
      <c r="E7" s="11"/>
      <c r="F7" s="10"/>
      <c r="G7" s="8"/>
      <c r="H7" s="8"/>
      <c r="I7" s="10"/>
      <c r="J7" s="8"/>
      <c r="K7" s="8"/>
      <c r="L7" s="10"/>
      <c r="M7" s="8"/>
    </row>
    <row r="8" spans="1:16" x14ac:dyDescent="0.2">
      <c r="A8" s="8"/>
      <c r="B8" s="8"/>
      <c r="C8" s="5"/>
      <c r="D8" s="8"/>
      <c r="E8" s="11"/>
      <c r="F8" s="10"/>
      <c r="G8" s="8"/>
      <c r="H8" s="11"/>
      <c r="I8" s="10"/>
      <c r="J8" s="8"/>
      <c r="K8" s="8"/>
      <c r="L8" s="10"/>
      <c r="M8" s="8"/>
    </row>
    <row r="9" spans="1:16" x14ac:dyDescent="0.2">
      <c r="A9" s="8"/>
      <c r="C9" s="5"/>
      <c r="D9" s="5"/>
      <c r="E9" s="11"/>
      <c r="F9" s="7"/>
      <c r="G9" s="8"/>
      <c r="H9" s="11"/>
      <c r="I9" s="10"/>
      <c r="J9" s="8"/>
      <c r="K9" s="8"/>
      <c r="L9" s="8"/>
      <c r="M9" s="8"/>
    </row>
    <row r="10" spans="1:16" x14ac:dyDescent="0.2">
      <c r="A10" s="8"/>
      <c r="C10" s="22"/>
      <c r="D10" s="5"/>
      <c r="E10" s="11"/>
      <c r="F10" s="7"/>
      <c r="G10" s="8"/>
      <c r="H10" s="11"/>
      <c r="I10" s="10"/>
      <c r="J10" s="8"/>
      <c r="K10" s="8"/>
      <c r="L10" s="8"/>
      <c r="M10" s="8"/>
    </row>
    <row r="11" spans="1:16" x14ac:dyDescent="0.2">
      <c r="A11" s="8"/>
      <c r="C11" s="22"/>
      <c r="D11" s="5"/>
      <c r="E11" s="11"/>
      <c r="F11" s="7"/>
      <c r="G11" s="8"/>
      <c r="H11" s="11"/>
      <c r="I11" s="10"/>
      <c r="J11" s="8"/>
      <c r="K11" s="8"/>
      <c r="L11" s="8"/>
      <c r="M11" s="8"/>
      <c r="P11" s="10"/>
    </row>
    <row r="12" spans="1:16" x14ac:dyDescent="0.2">
      <c r="A12" s="8"/>
      <c r="B12" s="8"/>
      <c r="C12" s="5"/>
      <c r="D12" s="5"/>
      <c r="E12" s="5"/>
      <c r="F12" s="7"/>
      <c r="G12" s="5"/>
      <c r="H12" s="5"/>
      <c r="I12" s="10"/>
      <c r="J12" s="8"/>
      <c r="K12" s="8"/>
      <c r="L12" s="8"/>
      <c r="M12" s="8"/>
      <c r="P12" s="10"/>
    </row>
    <row r="13" spans="1:16" x14ac:dyDescent="0.2">
      <c r="A13" s="8"/>
      <c r="B13" s="8"/>
      <c r="C13" s="5"/>
      <c r="D13" s="8"/>
      <c r="E13" s="11"/>
      <c r="F13" s="10"/>
      <c r="G13" s="8"/>
      <c r="H13" s="8"/>
      <c r="I13" s="10"/>
      <c r="J13" s="8"/>
      <c r="K13" s="8"/>
      <c r="L13" s="8"/>
      <c r="M13" s="8"/>
      <c r="P13" s="10"/>
    </row>
    <row r="14" spans="1:16" x14ac:dyDescent="0.2">
      <c r="A14" s="23"/>
      <c r="B14" s="7"/>
      <c r="C14" s="5"/>
      <c r="D14" s="5"/>
      <c r="E14" s="11"/>
      <c r="F14" s="10"/>
      <c r="G14" s="8"/>
      <c r="H14" s="8"/>
      <c r="I14" s="24"/>
      <c r="J14" s="23"/>
      <c r="K14" s="23"/>
      <c r="L14" s="23"/>
      <c r="M14" s="23"/>
      <c r="P14" s="10"/>
    </row>
    <row r="15" spans="1:16" x14ac:dyDescent="0.2">
      <c r="A15" s="23"/>
      <c r="B15" s="7"/>
      <c r="C15" s="22"/>
      <c r="D15" s="5"/>
      <c r="E15" s="11"/>
      <c r="F15" s="10"/>
      <c r="G15" s="8"/>
      <c r="H15" s="8"/>
      <c r="I15" s="24"/>
      <c r="J15" s="23"/>
      <c r="K15" s="23"/>
      <c r="L15" s="23"/>
      <c r="M15" s="23"/>
    </row>
    <row r="16" spans="1:16" x14ac:dyDescent="0.2">
      <c r="B16" s="7"/>
      <c r="C16" s="22"/>
      <c r="D16" s="5"/>
      <c r="E16" s="11"/>
      <c r="F16" s="10"/>
      <c r="G16" s="8"/>
      <c r="H16" s="8"/>
    </row>
    <row r="23" spans="16:16" x14ac:dyDescent="0.2">
      <c r="P23" s="7"/>
    </row>
  </sheetData>
  <phoneticPr fontId="4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A5C461-7A68-234E-81E4-80DBEC46B941}">
  <dimension ref="A1:AT23"/>
  <sheetViews>
    <sheetView zoomScale="91" workbookViewId="0">
      <selection activeCell="Z65" sqref="Z65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  <col min="12" max="12" width="12.1640625" bestFit="1" customWidth="1"/>
    <col min="15" max="15" width="16.33203125" bestFit="1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</row>
    <row r="2" spans="1:16" x14ac:dyDescent="0.2">
      <c r="A2" s="5" t="s">
        <v>31</v>
      </c>
      <c r="B2" s="7">
        <v>1.9999999999999999E-7</v>
      </c>
      <c r="C2" s="5">
        <v>2.67</v>
      </c>
      <c r="D2" s="8">
        <v>1</v>
      </c>
      <c r="E2" s="11">
        <v>1.3333333333333333</v>
      </c>
      <c r="F2" s="10">
        <v>200000</v>
      </c>
      <c r="G2" s="8">
        <v>1</v>
      </c>
      <c r="H2" s="8">
        <v>1</v>
      </c>
      <c r="I2" s="10">
        <v>130000</v>
      </c>
      <c r="J2" s="8">
        <v>1E-4</v>
      </c>
      <c r="K2" s="10"/>
      <c r="L2" s="10"/>
      <c r="M2" s="8">
        <v>2000</v>
      </c>
    </row>
    <row r="3" spans="1:16" x14ac:dyDescent="0.2">
      <c r="A3" s="8"/>
      <c r="B3" s="7"/>
      <c r="C3" s="5"/>
      <c r="D3" s="8"/>
      <c r="E3" s="11"/>
      <c r="F3" s="10" t="s">
        <v>53</v>
      </c>
      <c r="G3" s="8"/>
      <c r="H3" s="8"/>
      <c r="I3" s="10"/>
      <c r="J3" s="8"/>
      <c r="K3" s="8"/>
      <c r="L3" s="10"/>
      <c r="M3" s="8"/>
    </row>
    <row r="4" spans="1:16" x14ac:dyDescent="0.2">
      <c r="A4" s="8"/>
      <c r="B4" s="7"/>
      <c r="C4" s="22"/>
      <c r="D4" s="8"/>
      <c r="E4" s="11"/>
      <c r="F4" s="10"/>
      <c r="G4" s="8"/>
      <c r="H4" s="8"/>
      <c r="I4" s="10"/>
      <c r="J4" s="8"/>
      <c r="K4" s="8"/>
      <c r="L4" s="10"/>
      <c r="M4" s="8"/>
    </row>
    <row r="5" spans="1:16" x14ac:dyDescent="0.2">
      <c r="A5" s="8"/>
      <c r="B5" s="7" t="s">
        <v>50</v>
      </c>
      <c r="C5" s="22"/>
      <c r="D5" s="8"/>
      <c r="E5" s="11"/>
      <c r="F5" s="10"/>
      <c r="G5" s="8"/>
      <c r="H5" s="8"/>
      <c r="I5" s="10"/>
      <c r="J5" s="8"/>
      <c r="K5" s="8"/>
      <c r="L5" s="10"/>
      <c r="M5" s="8"/>
    </row>
    <row r="6" spans="1:16" x14ac:dyDescent="0.2">
      <c r="A6" s="8"/>
      <c r="B6" s="7"/>
      <c r="C6" s="5"/>
      <c r="D6" s="8"/>
      <c r="E6" s="11"/>
      <c r="F6" s="10"/>
      <c r="G6" s="8"/>
      <c r="H6" s="8"/>
      <c r="I6" s="10"/>
      <c r="J6" s="8"/>
      <c r="K6" s="8"/>
      <c r="L6" s="10"/>
      <c r="M6" s="8"/>
      <c r="O6" s="19"/>
    </row>
    <row r="7" spans="1:16" x14ac:dyDescent="0.2">
      <c r="A7" s="8"/>
      <c r="B7" s="7"/>
      <c r="C7" s="5"/>
      <c r="D7" s="8"/>
      <c r="E7" s="11"/>
      <c r="F7" s="10"/>
      <c r="G7" s="8"/>
      <c r="H7" s="8"/>
      <c r="I7" s="10"/>
      <c r="J7" s="8"/>
      <c r="K7" s="8"/>
      <c r="L7" s="10"/>
      <c r="M7" s="8"/>
    </row>
    <row r="8" spans="1:16" x14ac:dyDescent="0.2">
      <c r="A8" s="8"/>
      <c r="B8" s="8"/>
      <c r="C8" s="5"/>
      <c r="D8" s="8"/>
      <c r="E8" s="11"/>
      <c r="F8" s="10"/>
      <c r="G8" s="8"/>
      <c r="H8" s="8"/>
      <c r="I8" s="10"/>
      <c r="J8" s="8"/>
      <c r="K8" s="8"/>
      <c r="L8" s="10"/>
      <c r="M8" s="8"/>
    </row>
    <row r="9" spans="1:16" x14ac:dyDescent="0.2">
      <c r="A9" s="8"/>
      <c r="B9" s="8"/>
      <c r="C9" s="5"/>
      <c r="D9" s="5"/>
      <c r="E9" s="5"/>
      <c r="F9" s="7"/>
      <c r="G9" s="5"/>
      <c r="H9" s="5"/>
      <c r="I9" s="10"/>
      <c r="J9" s="8"/>
      <c r="K9" s="8"/>
      <c r="L9" s="8"/>
      <c r="M9" s="8"/>
    </row>
    <row r="10" spans="1:16" x14ac:dyDescent="0.2">
      <c r="A10" s="8"/>
      <c r="B10" s="8"/>
      <c r="C10" s="5"/>
      <c r="D10" s="5"/>
      <c r="E10" s="5"/>
      <c r="F10" s="7"/>
      <c r="G10" s="5"/>
      <c r="H10" s="5"/>
      <c r="I10" s="10"/>
      <c r="J10" s="8"/>
      <c r="K10" s="8"/>
      <c r="L10" s="8"/>
      <c r="M10" s="8"/>
    </row>
    <row r="11" spans="1:16" x14ac:dyDescent="0.2">
      <c r="A11" s="8"/>
      <c r="B11" s="8"/>
      <c r="C11" s="5"/>
      <c r="D11" s="5"/>
      <c r="E11" s="5"/>
      <c r="F11" s="7"/>
      <c r="G11" s="5"/>
      <c r="H11" s="5"/>
      <c r="I11" s="10"/>
      <c r="J11" s="8"/>
      <c r="K11" s="8"/>
      <c r="L11" s="8"/>
      <c r="M11" s="8"/>
      <c r="P11" s="10"/>
    </row>
    <row r="12" spans="1:16" x14ac:dyDescent="0.2">
      <c r="A12" s="8"/>
      <c r="B12" s="8"/>
      <c r="C12" s="5"/>
      <c r="D12" s="5"/>
      <c r="E12" s="5"/>
      <c r="F12" s="7"/>
      <c r="G12" s="5"/>
      <c r="H12" s="5"/>
      <c r="I12" s="10"/>
      <c r="J12" s="8"/>
      <c r="K12" s="8"/>
      <c r="L12" s="8"/>
      <c r="M12" s="8"/>
      <c r="P12" s="10"/>
    </row>
    <row r="13" spans="1:16" x14ac:dyDescent="0.2">
      <c r="A13" s="8"/>
      <c r="B13" s="8"/>
      <c r="C13" s="5"/>
      <c r="D13" s="5"/>
      <c r="E13" s="5"/>
      <c r="F13" s="7"/>
      <c r="G13" s="5"/>
      <c r="H13" s="5"/>
      <c r="I13" s="10"/>
      <c r="J13" s="8"/>
      <c r="K13" s="8"/>
      <c r="L13" s="8"/>
      <c r="M13" s="8"/>
      <c r="P13" s="10"/>
    </row>
    <row r="14" spans="1:16" x14ac:dyDescent="0.2">
      <c r="A14" s="23"/>
      <c r="B14" s="23"/>
      <c r="C14" s="15"/>
      <c r="D14" s="15"/>
      <c r="E14" s="15"/>
      <c r="F14" s="16"/>
      <c r="G14" s="15"/>
      <c r="H14" s="15"/>
      <c r="I14" s="24"/>
      <c r="J14" s="23"/>
      <c r="K14" s="23"/>
      <c r="L14" s="23"/>
      <c r="M14" s="23"/>
      <c r="P14" s="10"/>
    </row>
    <row r="15" spans="1:16" x14ac:dyDescent="0.2">
      <c r="A15" s="23"/>
      <c r="B15" s="23"/>
      <c r="C15" s="15"/>
      <c r="D15" s="15"/>
      <c r="E15" s="15"/>
      <c r="F15" s="16"/>
      <c r="G15" s="15"/>
      <c r="H15" s="15"/>
      <c r="I15" s="24"/>
      <c r="J15" s="23"/>
      <c r="K15" s="23"/>
      <c r="L15" s="23"/>
      <c r="M15" s="23"/>
    </row>
    <row r="23" spans="16:46" x14ac:dyDescent="0.2">
      <c r="P23" s="7"/>
      <c r="AT23" t="s">
        <v>82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33D54-F2D7-5844-B4D8-AD7F2287C5F7}">
  <dimension ref="A1:P23"/>
  <sheetViews>
    <sheetView topLeftCell="H1" zoomScale="92" workbookViewId="0">
      <selection activeCell="AM3" sqref="AM3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  <col min="12" max="12" width="12.1640625" bestFit="1" customWidth="1"/>
    <col min="15" max="15" width="16.33203125" bestFit="1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</row>
    <row r="2" spans="1:16" x14ac:dyDescent="0.2">
      <c r="A2" s="5" t="s">
        <v>31</v>
      </c>
      <c r="B2" s="7">
        <v>2000</v>
      </c>
      <c r="C2" s="5">
        <v>4.6500000000000004</v>
      </c>
      <c r="D2" s="8">
        <v>1</v>
      </c>
      <c r="E2" s="11">
        <v>1.3333333333333333</v>
      </c>
      <c r="F2" s="10">
        <v>210000</v>
      </c>
      <c r="G2" s="8">
        <v>0</v>
      </c>
      <c r="H2" s="8">
        <v>0</v>
      </c>
      <c r="I2" s="10">
        <v>0</v>
      </c>
      <c r="J2" s="8">
        <v>1E-4</v>
      </c>
      <c r="K2" s="10"/>
      <c r="L2" s="10"/>
      <c r="M2" s="8">
        <v>2000</v>
      </c>
    </row>
    <row r="3" spans="1:16" x14ac:dyDescent="0.2">
      <c r="A3" s="8"/>
      <c r="B3" s="7"/>
      <c r="C3" s="5"/>
      <c r="D3" s="8"/>
      <c r="E3" s="11"/>
      <c r="F3" s="10"/>
      <c r="G3" s="8"/>
      <c r="H3" s="8"/>
      <c r="I3" s="10"/>
      <c r="J3" s="8"/>
      <c r="K3" s="8"/>
      <c r="L3" s="10"/>
      <c r="M3" s="8"/>
    </row>
    <row r="4" spans="1:16" x14ac:dyDescent="0.2">
      <c r="A4" s="8"/>
      <c r="B4" s="7"/>
      <c r="C4" s="22">
        <v>4.6500000000000004</v>
      </c>
      <c r="D4" s="8"/>
      <c r="E4" s="11"/>
      <c r="F4" s="10"/>
      <c r="G4" s="8"/>
      <c r="H4" s="8"/>
      <c r="I4" s="10"/>
      <c r="J4" s="8"/>
      <c r="K4" s="8"/>
      <c r="L4" s="10"/>
      <c r="M4" s="8"/>
    </row>
    <row r="5" spans="1:16" x14ac:dyDescent="0.2">
      <c r="A5" s="8"/>
      <c r="B5" s="7"/>
      <c r="C5" s="22"/>
      <c r="D5" s="8"/>
      <c r="E5" s="11"/>
      <c r="F5" s="10"/>
      <c r="G5" s="8"/>
      <c r="H5" s="8"/>
      <c r="I5" s="10"/>
      <c r="J5" s="8"/>
      <c r="K5" s="8"/>
      <c r="L5" s="10"/>
      <c r="M5" s="8"/>
    </row>
    <row r="6" spans="1:16" x14ac:dyDescent="0.2">
      <c r="A6" s="8"/>
      <c r="B6" s="7"/>
      <c r="C6" s="5"/>
      <c r="D6" s="8"/>
      <c r="E6" s="11"/>
      <c r="F6" s="10"/>
      <c r="G6" s="8"/>
      <c r="H6" s="8"/>
      <c r="I6" s="10"/>
      <c r="J6" s="8"/>
      <c r="K6" s="8"/>
      <c r="L6" s="10"/>
      <c r="M6" s="8"/>
      <c r="O6" s="19"/>
    </row>
    <row r="7" spans="1:16" x14ac:dyDescent="0.2">
      <c r="A7" s="8"/>
      <c r="B7" s="7"/>
      <c r="C7" s="5"/>
      <c r="D7" s="8"/>
      <c r="E7" s="11"/>
      <c r="F7" s="10"/>
      <c r="G7" s="8"/>
      <c r="H7" s="8"/>
      <c r="I7" s="10"/>
      <c r="J7" s="8"/>
      <c r="K7" s="8"/>
      <c r="L7" s="10"/>
      <c r="M7" s="8"/>
    </row>
    <row r="8" spans="1:16" x14ac:dyDescent="0.2">
      <c r="A8" s="8"/>
      <c r="B8" s="8"/>
      <c r="C8" s="5"/>
      <c r="D8" s="8"/>
      <c r="E8" s="11"/>
      <c r="F8" s="10"/>
      <c r="G8" s="8"/>
      <c r="H8" s="8"/>
      <c r="I8" s="10"/>
      <c r="J8" s="8"/>
      <c r="K8" s="8"/>
      <c r="L8" s="10"/>
      <c r="M8" s="8"/>
    </row>
    <row r="9" spans="1:16" x14ac:dyDescent="0.2">
      <c r="A9" s="8"/>
      <c r="B9" s="8"/>
      <c r="C9" s="5"/>
      <c r="D9" s="5"/>
      <c r="E9" s="5"/>
      <c r="F9" s="7"/>
      <c r="G9" s="5"/>
      <c r="H9" s="5"/>
      <c r="I9" s="10"/>
      <c r="J9" s="8"/>
      <c r="K9" s="8"/>
      <c r="L9" s="8"/>
      <c r="M9" s="8"/>
    </row>
    <row r="10" spans="1:16" x14ac:dyDescent="0.2">
      <c r="A10" s="8"/>
      <c r="B10" s="8"/>
      <c r="C10" s="5"/>
      <c r="D10" s="5"/>
      <c r="E10" s="5"/>
      <c r="F10" s="7"/>
      <c r="G10" s="5"/>
      <c r="H10" s="5"/>
      <c r="I10" s="10"/>
      <c r="J10" s="8"/>
      <c r="K10" s="8"/>
      <c r="L10" s="8"/>
      <c r="M10" s="8"/>
    </row>
    <row r="11" spans="1:16" x14ac:dyDescent="0.2">
      <c r="A11" s="8"/>
      <c r="B11" s="8"/>
      <c r="C11" s="5"/>
      <c r="D11" s="5"/>
      <c r="E11" s="5"/>
      <c r="F11" s="7"/>
      <c r="G11" s="5"/>
      <c r="H11" s="5"/>
      <c r="I11" s="10"/>
      <c r="J11" s="8"/>
      <c r="K11" s="8"/>
      <c r="L11" s="8"/>
      <c r="M11" s="8"/>
      <c r="P11" s="10"/>
    </row>
    <row r="12" spans="1:16" x14ac:dyDescent="0.2">
      <c r="A12" s="8"/>
      <c r="B12" s="8"/>
      <c r="C12" s="5"/>
      <c r="D12" s="5"/>
      <c r="E12" s="5"/>
      <c r="F12" s="7"/>
      <c r="G12" s="5"/>
      <c r="H12" s="5"/>
      <c r="I12" s="10"/>
      <c r="J12" s="8"/>
      <c r="K12" s="8"/>
      <c r="L12" s="8"/>
      <c r="M12" s="8"/>
      <c r="P12" s="10"/>
    </row>
    <row r="13" spans="1:16" x14ac:dyDescent="0.2">
      <c r="A13" s="8"/>
      <c r="B13" s="8"/>
      <c r="C13" s="5"/>
      <c r="D13" s="5"/>
      <c r="E13" s="5"/>
      <c r="F13" s="7"/>
      <c r="G13" s="5"/>
      <c r="H13" s="5"/>
      <c r="I13" s="10"/>
      <c r="J13" s="8"/>
      <c r="K13" s="8"/>
      <c r="L13" s="8"/>
      <c r="M13" s="8"/>
      <c r="P13" s="10"/>
    </row>
    <row r="14" spans="1:16" x14ac:dyDescent="0.2">
      <c r="A14" s="23"/>
      <c r="B14" s="23"/>
      <c r="C14" s="15"/>
      <c r="D14" s="15"/>
      <c r="E14" s="15"/>
      <c r="F14" s="16"/>
      <c r="G14" s="15"/>
      <c r="H14" s="15"/>
      <c r="I14" s="24"/>
      <c r="J14" s="23"/>
      <c r="K14" s="23"/>
      <c r="L14" s="23"/>
      <c r="M14" s="23"/>
      <c r="P14" s="10"/>
    </row>
    <row r="15" spans="1:16" x14ac:dyDescent="0.2">
      <c r="A15" s="23"/>
      <c r="B15" s="23"/>
      <c r="C15" s="15"/>
      <c r="D15" s="15"/>
      <c r="E15" s="15"/>
      <c r="F15" s="16"/>
      <c r="G15" s="15"/>
      <c r="H15" s="15"/>
      <c r="I15" s="24"/>
      <c r="J15" s="23"/>
      <c r="K15" s="23"/>
      <c r="L15" s="23"/>
      <c r="M15" s="23"/>
    </row>
    <row r="23" spans="16:16" x14ac:dyDescent="0.2">
      <c r="P23" s="7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AC3726-5159-A44A-B332-6A9170D46B18}">
  <dimension ref="A1:P23"/>
  <sheetViews>
    <sheetView topLeftCell="K1" zoomScale="108" workbookViewId="0">
      <selection activeCell="C2" sqref="C2"/>
    </sheetView>
  </sheetViews>
  <sheetFormatPr baseColWidth="10" defaultColWidth="8.83203125" defaultRowHeight="15" x14ac:dyDescent="0.2"/>
  <cols>
    <col min="1" max="1" width="16.5" customWidth="1"/>
    <col min="2" max="2" width="16" customWidth="1"/>
    <col min="6" max="6" width="14.5" customWidth="1"/>
    <col min="9" max="9" width="11.6640625" customWidth="1"/>
    <col min="12" max="12" width="12.1640625" bestFit="1" customWidth="1"/>
    <col min="15" max="15" width="16.33203125" bestFit="1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</row>
    <row r="2" spans="1:16" x14ac:dyDescent="0.2">
      <c r="A2" s="5" t="s">
        <v>51</v>
      </c>
      <c r="B2" s="7">
        <v>2.98E-2</v>
      </c>
      <c r="C2" s="22">
        <v>1.82</v>
      </c>
      <c r="D2" s="8">
        <v>1</v>
      </c>
      <c r="E2" s="11">
        <v>1.3333333333333333</v>
      </c>
      <c r="F2" s="10">
        <v>13100</v>
      </c>
      <c r="G2" s="8">
        <v>0</v>
      </c>
      <c r="H2" s="8">
        <v>0</v>
      </c>
      <c r="I2" s="10">
        <v>0</v>
      </c>
      <c r="J2" s="8">
        <v>1E-4</v>
      </c>
      <c r="K2" s="10"/>
      <c r="L2" s="10"/>
      <c r="M2" s="8">
        <v>2000</v>
      </c>
    </row>
    <row r="3" spans="1:16" x14ac:dyDescent="0.2">
      <c r="A3" s="5" t="s">
        <v>52</v>
      </c>
      <c r="B3" s="7">
        <v>3.2800000000000003E-2</v>
      </c>
      <c r="C3" s="22">
        <v>1.55</v>
      </c>
      <c r="D3" s="8">
        <v>1</v>
      </c>
      <c r="E3" s="11">
        <v>1.3333333333333333</v>
      </c>
      <c r="F3" s="10">
        <v>13500</v>
      </c>
      <c r="G3" s="8">
        <v>0</v>
      </c>
      <c r="H3" s="8">
        <v>0</v>
      </c>
      <c r="I3" s="10">
        <v>0</v>
      </c>
      <c r="J3" s="8">
        <v>1E-4</v>
      </c>
      <c r="K3" s="10"/>
      <c r="L3" s="10"/>
      <c r="M3" s="8">
        <v>2000</v>
      </c>
    </row>
    <row r="4" spans="1:16" x14ac:dyDescent="0.2">
      <c r="A4" s="8"/>
      <c r="B4" s="7"/>
      <c r="C4" s="22"/>
      <c r="D4" s="8"/>
      <c r="E4" s="11"/>
      <c r="F4" s="10"/>
      <c r="G4" s="8"/>
      <c r="H4" s="8"/>
      <c r="I4" s="10"/>
      <c r="J4" s="8"/>
      <c r="K4" s="8"/>
      <c r="L4" s="10"/>
      <c r="M4" s="8"/>
    </row>
    <row r="5" spans="1:16" x14ac:dyDescent="0.2">
      <c r="A5" s="8"/>
      <c r="B5" s="7"/>
      <c r="C5" s="22"/>
      <c r="D5" s="8"/>
      <c r="E5" s="11"/>
      <c r="F5" s="10"/>
      <c r="G5" s="8"/>
      <c r="H5" s="8"/>
      <c r="I5" s="10"/>
      <c r="J5" s="8"/>
      <c r="K5" s="8"/>
      <c r="L5" s="10"/>
      <c r="M5" s="8"/>
    </row>
    <row r="6" spans="1:16" x14ac:dyDescent="0.2">
      <c r="A6" s="8"/>
      <c r="B6" s="7"/>
      <c r="C6" s="5"/>
      <c r="D6" s="8"/>
      <c r="E6" s="11"/>
      <c r="F6" s="10"/>
      <c r="G6" s="8"/>
      <c r="H6" s="8"/>
      <c r="I6" s="10"/>
      <c r="J6" s="8"/>
      <c r="K6" s="8"/>
      <c r="L6" s="10"/>
      <c r="M6" s="8"/>
      <c r="O6" s="19"/>
    </row>
    <row r="7" spans="1:16" x14ac:dyDescent="0.2">
      <c r="A7" s="8"/>
      <c r="B7" s="7"/>
      <c r="C7" s="5"/>
      <c r="D7" s="8"/>
      <c r="E7" s="11"/>
      <c r="F7" s="10"/>
      <c r="G7" s="8"/>
      <c r="H7" s="8"/>
      <c r="I7" s="10"/>
      <c r="J7" s="8"/>
      <c r="K7" s="8"/>
      <c r="L7" s="10"/>
      <c r="M7" s="8"/>
    </row>
    <row r="8" spans="1:16" x14ac:dyDescent="0.2">
      <c r="A8" s="8"/>
      <c r="B8" s="8"/>
      <c r="C8" s="5"/>
      <c r="D8" s="8"/>
      <c r="E8" s="11"/>
      <c r="F8" s="10"/>
      <c r="G8" s="8"/>
      <c r="H8" s="8"/>
      <c r="I8" s="10"/>
      <c r="J8" s="8"/>
      <c r="K8" s="8"/>
      <c r="L8" s="10"/>
      <c r="M8" s="8"/>
    </row>
    <row r="9" spans="1:16" x14ac:dyDescent="0.2">
      <c r="A9" s="8"/>
      <c r="B9" s="8"/>
      <c r="C9" s="5"/>
      <c r="D9" s="5"/>
      <c r="E9" s="5"/>
      <c r="F9" s="7"/>
      <c r="G9" s="5"/>
      <c r="H9" s="5"/>
      <c r="I9" s="10"/>
      <c r="J9" s="8"/>
      <c r="K9" s="8"/>
      <c r="L9" s="8"/>
      <c r="M9" s="8"/>
    </row>
    <row r="10" spans="1:16" x14ac:dyDescent="0.2">
      <c r="A10" s="8"/>
      <c r="B10" s="8"/>
      <c r="C10" s="5"/>
      <c r="D10" s="5"/>
      <c r="E10" s="5"/>
      <c r="F10" s="7"/>
      <c r="G10" s="5"/>
      <c r="H10" s="5"/>
      <c r="I10" s="10"/>
      <c r="J10" s="8"/>
      <c r="K10" s="8"/>
      <c r="L10" s="8"/>
      <c r="M10" s="8"/>
    </row>
    <row r="11" spans="1:16" x14ac:dyDescent="0.2">
      <c r="A11" s="8"/>
      <c r="B11" s="8"/>
      <c r="C11" s="5"/>
      <c r="D11" s="5"/>
      <c r="E11" s="5"/>
      <c r="F11" s="7"/>
      <c r="G11" s="5"/>
      <c r="H11" s="5"/>
      <c r="I11" s="10"/>
      <c r="J11" s="8"/>
      <c r="K11" s="8"/>
      <c r="L11" s="8"/>
      <c r="M11" s="8"/>
      <c r="P11" s="10"/>
    </row>
    <row r="12" spans="1:16" x14ac:dyDescent="0.2">
      <c r="A12" s="8"/>
      <c r="B12" s="8"/>
      <c r="C12" s="5"/>
      <c r="D12" s="5"/>
      <c r="E12" s="5"/>
      <c r="F12" s="7"/>
      <c r="G12" s="5"/>
      <c r="H12" s="5"/>
      <c r="I12" s="10"/>
      <c r="J12" s="8"/>
      <c r="K12" s="8"/>
      <c r="L12" s="8"/>
      <c r="M12" s="8"/>
      <c r="P12" s="10"/>
    </row>
    <row r="13" spans="1:16" x14ac:dyDescent="0.2">
      <c r="A13" s="8"/>
      <c r="B13" s="8"/>
      <c r="C13" s="5"/>
      <c r="D13" s="5"/>
      <c r="E13" s="5"/>
      <c r="F13" s="7"/>
      <c r="G13" s="5"/>
      <c r="H13" s="5"/>
      <c r="I13" s="10"/>
      <c r="J13" s="8"/>
      <c r="K13" s="8"/>
      <c r="L13" s="8"/>
      <c r="M13" s="8"/>
      <c r="P13" s="10"/>
    </row>
    <row r="14" spans="1:16" x14ac:dyDescent="0.2">
      <c r="A14" s="23"/>
      <c r="B14" s="23"/>
      <c r="C14" s="15"/>
      <c r="D14" s="15"/>
      <c r="E14" s="15"/>
      <c r="F14" s="16"/>
      <c r="G14" s="15"/>
      <c r="H14" s="15"/>
      <c r="I14" s="24"/>
      <c r="J14" s="23"/>
      <c r="K14" s="23"/>
      <c r="L14" s="23"/>
      <c r="M14" s="23"/>
      <c r="P14" s="10"/>
    </row>
    <row r="15" spans="1:16" x14ac:dyDescent="0.2">
      <c r="A15" s="23"/>
      <c r="B15" s="23"/>
      <c r="C15" s="15"/>
      <c r="D15" s="15"/>
      <c r="E15" s="15"/>
      <c r="F15" s="16"/>
      <c r="G15" s="15"/>
      <c r="H15" s="15"/>
      <c r="I15" s="24"/>
      <c r="J15" s="23"/>
      <c r="K15" s="23"/>
      <c r="L15" s="23"/>
      <c r="M15" s="23"/>
    </row>
    <row r="23" spans="16:16" x14ac:dyDescent="0.2">
      <c r="P23" s="7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F1E301-4A7E-5D4F-AA49-1EA5D6021DF9}">
  <dimension ref="A1:P23"/>
  <sheetViews>
    <sheetView zoomScale="150" workbookViewId="0">
      <selection activeCell="M16" sqref="M16"/>
    </sheetView>
  </sheetViews>
  <sheetFormatPr baseColWidth="10" defaultColWidth="8.83203125" defaultRowHeight="15" x14ac:dyDescent="0.2"/>
  <cols>
    <col min="1" max="1" width="24.6640625" customWidth="1"/>
    <col min="2" max="2" width="16" customWidth="1"/>
    <col min="6" max="6" width="14.5" customWidth="1"/>
    <col min="9" max="9" width="11.6640625" customWidth="1"/>
    <col min="12" max="12" width="12.1640625" bestFit="1" customWidth="1"/>
    <col min="15" max="15" width="16.33203125" bestFit="1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</row>
    <row r="2" spans="1:16" x14ac:dyDescent="0.2">
      <c r="A2" s="5" t="s">
        <v>86</v>
      </c>
      <c r="B2" s="7">
        <v>22900</v>
      </c>
      <c r="C2" s="5">
        <v>1.71</v>
      </c>
      <c r="D2" s="5">
        <v>1</v>
      </c>
      <c r="E2" s="22">
        <v>1.3333333333333333</v>
      </c>
      <c r="F2" s="7">
        <v>389000</v>
      </c>
      <c r="G2" s="5">
        <v>1</v>
      </c>
      <c r="H2" s="5">
        <v>1</v>
      </c>
      <c r="I2" s="4">
        <v>3140</v>
      </c>
      <c r="J2" s="9">
        <v>1E-4</v>
      </c>
      <c r="K2" s="9">
        <v>200</v>
      </c>
      <c r="L2" s="10"/>
      <c r="M2" s="8">
        <v>2000</v>
      </c>
    </row>
    <row r="3" spans="1:16" x14ac:dyDescent="0.2">
      <c r="A3" s="5" t="s">
        <v>85</v>
      </c>
      <c r="B3" s="7">
        <v>51200</v>
      </c>
      <c r="C3" s="5">
        <v>1.68</v>
      </c>
      <c r="D3" s="5">
        <v>1</v>
      </c>
      <c r="E3" s="5">
        <v>1.3333299999999999</v>
      </c>
      <c r="F3" s="7">
        <v>2990000</v>
      </c>
      <c r="G3" s="5">
        <v>0</v>
      </c>
      <c r="H3" s="5">
        <v>2</v>
      </c>
      <c r="I3" s="10">
        <v>11900</v>
      </c>
      <c r="J3" s="9">
        <v>1E-4</v>
      </c>
      <c r="K3" s="9">
        <v>200</v>
      </c>
      <c r="L3" s="10"/>
      <c r="M3" s="8">
        <v>2000</v>
      </c>
    </row>
    <row r="4" spans="1:16" x14ac:dyDescent="0.2">
      <c r="A4" s="5" t="s">
        <v>83</v>
      </c>
      <c r="B4" s="7">
        <v>1.1E+17</v>
      </c>
      <c r="C4" s="5">
        <v>2</v>
      </c>
      <c r="D4" s="5">
        <v>1</v>
      </c>
      <c r="E4" s="22">
        <v>1.3333333333333333</v>
      </c>
      <c r="F4" s="7">
        <v>2800000</v>
      </c>
      <c r="G4" s="5">
        <v>1</v>
      </c>
      <c r="H4" s="5">
        <v>1</v>
      </c>
      <c r="I4" s="10">
        <v>500000</v>
      </c>
      <c r="J4" s="9">
        <v>1E-4</v>
      </c>
      <c r="K4" s="9">
        <v>200</v>
      </c>
      <c r="L4" s="10"/>
      <c r="M4" s="8">
        <v>2000</v>
      </c>
    </row>
    <row r="5" spans="1:16" x14ac:dyDescent="0.2">
      <c r="A5" s="5" t="s">
        <v>84</v>
      </c>
      <c r="B5" s="7">
        <v>9.9999999999999995E-7</v>
      </c>
      <c r="C5" s="5">
        <v>1.5</v>
      </c>
      <c r="D5" s="5">
        <v>1</v>
      </c>
      <c r="E5" s="5">
        <f>4/3</f>
        <v>1.3333333333333333</v>
      </c>
      <c r="F5" s="7">
        <v>157000</v>
      </c>
      <c r="G5" s="5">
        <v>1</v>
      </c>
      <c r="H5" s="5">
        <v>1</v>
      </c>
      <c r="I5" s="7">
        <v>157000</v>
      </c>
      <c r="J5" s="9">
        <v>1E-4</v>
      </c>
      <c r="K5" s="9">
        <v>200</v>
      </c>
      <c r="L5" s="10"/>
      <c r="M5" s="8">
        <v>2000</v>
      </c>
    </row>
    <row r="6" spans="1:16" x14ac:dyDescent="0.2">
      <c r="A6" s="8"/>
      <c r="B6" s="7"/>
      <c r="C6" s="5"/>
      <c r="D6" s="8"/>
      <c r="E6" s="11"/>
      <c r="F6" s="10"/>
      <c r="G6" s="8"/>
      <c r="H6" s="8"/>
      <c r="I6" s="10"/>
      <c r="J6" s="8"/>
      <c r="K6" s="8"/>
      <c r="L6" s="10"/>
      <c r="M6" s="8"/>
      <c r="O6" s="19"/>
    </row>
    <row r="7" spans="1:16" x14ac:dyDescent="0.2">
      <c r="A7" s="8"/>
      <c r="B7" s="7"/>
      <c r="C7" s="5"/>
      <c r="D7" s="8"/>
      <c r="E7" s="11"/>
      <c r="F7" s="10"/>
      <c r="G7" s="8"/>
      <c r="H7" s="8"/>
      <c r="I7" s="10"/>
      <c r="J7" s="8"/>
      <c r="K7" s="8"/>
      <c r="L7" s="10"/>
      <c r="M7" s="8"/>
    </row>
    <row r="8" spans="1:16" x14ac:dyDescent="0.2">
      <c r="A8" s="8"/>
      <c r="B8" s="8"/>
      <c r="C8" s="5"/>
      <c r="D8" s="8"/>
      <c r="E8" s="11"/>
      <c r="F8" s="10"/>
      <c r="G8" s="8"/>
      <c r="H8" s="8"/>
      <c r="I8" s="10"/>
      <c r="J8" s="8"/>
      <c r="K8" s="8"/>
      <c r="L8" s="10"/>
      <c r="M8" s="8"/>
    </row>
    <row r="9" spans="1:16" x14ac:dyDescent="0.2">
      <c r="A9" s="8"/>
      <c r="B9" s="8"/>
      <c r="C9" s="5"/>
      <c r="D9" s="5"/>
      <c r="E9" s="5"/>
      <c r="F9" s="7"/>
      <c r="G9" s="5"/>
      <c r="H9" s="5"/>
      <c r="I9" s="10"/>
      <c r="J9" s="8"/>
      <c r="K9" s="8"/>
      <c r="L9" s="8"/>
      <c r="M9" s="8"/>
    </row>
    <row r="10" spans="1:16" x14ac:dyDescent="0.2">
      <c r="A10" s="8"/>
      <c r="B10" s="8"/>
      <c r="C10" s="5"/>
      <c r="D10" s="5"/>
      <c r="E10" s="5"/>
      <c r="F10" s="7"/>
      <c r="G10" s="5"/>
      <c r="H10" s="5"/>
      <c r="I10" s="10"/>
      <c r="J10" s="8"/>
      <c r="K10" s="8"/>
      <c r="L10" s="8"/>
      <c r="M10" s="8"/>
    </row>
    <row r="11" spans="1:16" x14ac:dyDescent="0.2">
      <c r="A11" s="8"/>
      <c r="B11" s="8"/>
      <c r="C11" s="5"/>
      <c r="D11" s="5"/>
      <c r="E11" s="5"/>
      <c r="F11" s="7"/>
      <c r="G11" s="5"/>
      <c r="H11" s="5"/>
      <c r="I11" s="10"/>
      <c r="J11" s="8"/>
      <c r="K11" s="8"/>
      <c r="L11" s="8"/>
      <c r="M11" s="8"/>
      <c r="P11" s="10"/>
    </row>
    <row r="12" spans="1:16" x14ac:dyDescent="0.2">
      <c r="A12" s="8"/>
      <c r="B12" s="8"/>
      <c r="C12" s="5"/>
      <c r="D12" s="5"/>
      <c r="E12" s="5"/>
      <c r="F12" s="7"/>
      <c r="G12" s="5"/>
      <c r="H12" s="5"/>
      <c r="I12" s="10"/>
      <c r="J12" s="8"/>
      <c r="K12" s="8"/>
      <c r="L12" s="8"/>
      <c r="M12" s="8"/>
      <c r="P12" s="10"/>
    </row>
    <row r="13" spans="1:16" x14ac:dyDescent="0.2">
      <c r="A13" s="8"/>
      <c r="B13" s="8"/>
      <c r="C13" s="5"/>
      <c r="D13" s="5"/>
      <c r="E13" s="5"/>
      <c r="F13" s="7"/>
      <c r="G13" s="5"/>
      <c r="H13" s="5"/>
      <c r="I13" s="10"/>
      <c r="J13" s="8"/>
      <c r="K13" s="8"/>
      <c r="L13" s="8"/>
      <c r="M13" s="8"/>
      <c r="P13" s="10"/>
    </row>
    <row r="14" spans="1:16" x14ac:dyDescent="0.2">
      <c r="A14" s="23"/>
      <c r="B14" s="23"/>
      <c r="C14" s="15"/>
      <c r="D14" s="15"/>
      <c r="E14" s="15"/>
      <c r="F14" s="16"/>
      <c r="G14" s="15"/>
      <c r="H14" s="15"/>
      <c r="I14" s="24"/>
      <c r="J14" s="23"/>
      <c r="K14" s="23"/>
      <c r="L14" s="23"/>
      <c r="M14" s="23"/>
      <c r="P14" s="10"/>
    </row>
    <row r="15" spans="1:16" x14ac:dyDescent="0.2">
      <c r="A15" s="23"/>
      <c r="B15" s="23"/>
      <c r="C15" s="15"/>
      <c r="D15" s="15"/>
      <c r="E15" s="15"/>
      <c r="F15" s="16"/>
      <c r="G15" s="15"/>
      <c r="H15" s="15"/>
      <c r="I15" s="24"/>
      <c r="J15" s="23"/>
      <c r="K15" s="23"/>
      <c r="L15" s="23"/>
      <c r="M15" s="23"/>
    </row>
    <row r="23" spans="16:16" x14ac:dyDescent="0.2">
      <c r="P23" s="7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E5EB1D-8089-1340-9A87-53CB07E51710}">
  <dimension ref="A1:P23"/>
  <sheetViews>
    <sheetView topLeftCell="J1" zoomScale="114" workbookViewId="0">
      <selection activeCell="F5" sqref="F5"/>
    </sheetView>
  </sheetViews>
  <sheetFormatPr baseColWidth="10" defaultColWidth="8.83203125" defaultRowHeight="15" x14ac:dyDescent="0.2"/>
  <cols>
    <col min="1" max="1" width="16.5" customWidth="1"/>
    <col min="2" max="2" width="16" customWidth="1"/>
    <col min="6" max="6" width="14.5" customWidth="1"/>
    <col min="9" max="9" width="11.6640625" customWidth="1"/>
    <col min="12" max="12" width="12.1640625" bestFit="1" customWidth="1"/>
    <col min="15" max="15" width="16.33203125" bestFit="1" customWidth="1"/>
    <col min="16" max="16" width="9.83203125" bestFit="1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</row>
    <row r="2" spans="1:16" x14ac:dyDescent="0.2">
      <c r="A2" s="29" t="s">
        <v>47</v>
      </c>
      <c r="B2" s="7">
        <v>3.1E-6</v>
      </c>
      <c r="C2" s="5">
        <v>1.86</v>
      </c>
      <c r="D2" s="5">
        <v>1</v>
      </c>
      <c r="E2" s="11">
        <v>1.3333333333333333</v>
      </c>
      <c r="F2" s="10">
        <v>100000</v>
      </c>
      <c r="G2" s="8">
        <v>0</v>
      </c>
      <c r="H2" s="8">
        <v>0</v>
      </c>
      <c r="I2" s="10">
        <v>0</v>
      </c>
      <c r="J2" s="8">
        <v>1E-4</v>
      </c>
      <c r="K2" s="10"/>
      <c r="L2" s="10"/>
      <c r="M2" s="8">
        <v>2000</v>
      </c>
    </row>
    <row r="3" spans="1:16" x14ac:dyDescent="0.2">
      <c r="A3" s="29"/>
      <c r="B3" s="7"/>
      <c r="C3" s="22"/>
      <c r="D3" s="5"/>
      <c r="E3" s="11"/>
      <c r="F3" s="10"/>
      <c r="G3" s="8"/>
      <c r="H3" s="8"/>
      <c r="I3" s="10"/>
      <c r="J3" s="8"/>
      <c r="K3" s="10"/>
      <c r="L3" s="10"/>
      <c r="M3" s="8"/>
    </row>
    <row r="4" spans="1:16" x14ac:dyDescent="0.2">
      <c r="A4" s="29"/>
      <c r="B4" s="7"/>
      <c r="C4" s="22"/>
      <c r="D4" s="5"/>
      <c r="E4" s="11"/>
      <c r="F4" s="10"/>
      <c r="G4" s="8"/>
      <c r="H4" s="8"/>
      <c r="I4" s="10"/>
      <c r="J4" s="8"/>
      <c r="K4" s="10"/>
      <c r="L4" s="10"/>
      <c r="M4" s="8"/>
    </row>
    <row r="5" spans="1:16" x14ac:dyDescent="0.2">
      <c r="A5" s="6"/>
      <c r="B5" s="26"/>
      <c r="C5" s="27"/>
      <c r="D5" s="9"/>
      <c r="E5" s="28"/>
      <c r="F5" s="25"/>
      <c r="G5" s="9"/>
      <c r="H5" s="9"/>
      <c r="I5" s="25"/>
      <c r="J5" s="9"/>
      <c r="K5" s="25"/>
      <c r="L5" s="25"/>
      <c r="M5" s="9"/>
    </row>
    <row r="6" spans="1:16" x14ac:dyDescent="0.2">
      <c r="A6" s="30"/>
      <c r="B6" s="7"/>
      <c r="C6" s="5"/>
      <c r="D6" s="8"/>
      <c r="E6" s="11"/>
      <c r="F6" s="10"/>
      <c r="G6" s="8"/>
      <c r="H6" s="8"/>
      <c r="I6" s="10"/>
      <c r="J6" s="8"/>
      <c r="K6" s="10"/>
      <c r="L6" s="10"/>
      <c r="M6" s="8"/>
      <c r="O6" s="19"/>
    </row>
    <row r="7" spans="1:16" x14ac:dyDescent="0.2">
      <c r="A7" s="9"/>
      <c r="B7" s="9"/>
      <c r="C7" s="6"/>
      <c r="D7" s="9"/>
      <c r="E7" s="28"/>
      <c r="F7" s="25"/>
      <c r="G7" s="9"/>
      <c r="H7" s="9"/>
      <c r="I7" s="25"/>
      <c r="J7" s="9"/>
      <c r="K7" s="9"/>
      <c r="L7" s="25"/>
      <c r="M7" s="9"/>
    </row>
    <row r="8" spans="1:16" x14ac:dyDescent="0.2">
      <c r="A8" s="31"/>
      <c r="B8" s="7"/>
      <c r="C8" s="5"/>
      <c r="D8" s="8"/>
      <c r="E8" s="11"/>
      <c r="F8" s="10"/>
      <c r="G8" s="8"/>
      <c r="H8" s="8"/>
      <c r="I8" s="10"/>
      <c r="J8" s="8"/>
      <c r="K8" s="10"/>
      <c r="L8" s="10"/>
      <c r="M8" s="8"/>
    </row>
    <row r="9" spans="1:16" x14ac:dyDescent="0.2">
      <c r="A9" s="9"/>
      <c r="B9" s="9"/>
      <c r="C9" s="6"/>
      <c r="D9" s="6"/>
      <c r="E9" s="6"/>
      <c r="F9" s="26"/>
      <c r="G9" s="6"/>
      <c r="H9" s="6"/>
      <c r="I9" s="25"/>
      <c r="J9" s="9"/>
      <c r="K9" s="9"/>
      <c r="L9" s="9"/>
      <c r="M9" s="9"/>
    </row>
    <row r="10" spans="1:16" x14ac:dyDescent="0.2">
      <c r="A10" s="32"/>
      <c r="B10" s="7"/>
      <c r="C10" s="22"/>
      <c r="D10" s="8"/>
      <c r="E10" s="11"/>
      <c r="F10" s="10"/>
      <c r="G10" s="8"/>
      <c r="H10" s="8"/>
      <c r="I10" s="10"/>
      <c r="J10" s="8"/>
      <c r="K10" s="10"/>
      <c r="L10" s="10"/>
      <c r="M10" s="8"/>
    </row>
    <row r="11" spans="1:16" x14ac:dyDescent="0.2">
      <c r="A11" s="32"/>
      <c r="B11" s="7"/>
      <c r="C11" s="22"/>
      <c r="D11" s="8"/>
      <c r="E11" s="11"/>
      <c r="F11" s="10"/>
      <c r="G11" s="8"/>
      <c r="H11" s="8"/>
      <c r="I11" s="10"/>
      <c r="J11" s="8"/>
      <c r="K11" s="10"/>
      <c r="L11" s="10"/>
      <c r="M11" s="8"/>
      <c r="P11" s="10"/>
    </row>
    <row r="12" spans="1:16" x14ac:dyDescent="0.2">
      <c r="A12" s="8"/>
      <c r="B12" s="8"/>
      <c r="C12" s="5"/>
      <c r="D12" s="5"/>
      <c r="E12" s="5"/>
      <c r="F12" s="7"/>
      <c r="G12" s="5"/>
      <c r="H12" s="5"/>
      <c r="I12" s="10"/>
      <c r="J12" s="8"/>
      <c r="K12" s="8"/>
      <c r="L12" s="8"/>
      <c r="M12" s="8"/>
      <c r="P12" s="10"/>
    </row>
    <row r="13" spans="1:16" x14ac:dyDescent="0.2">
      <c r="A13" s="23"/>
      <c r="B13" s="23"/>
      <c r="C13" s="15"/>
      <c r="D13" s="15"/>
      <c r="E13" s="15"/>
      <c r="F13" s="16"/>
      <c r="G13" s="15"/>
      <c r="H13" s="15"/>
      <c r="I13" s="24"/>
      <c r="J13" s="23"/>
      <c r="K13" s="23"/>
      <c r="L13" s="23"/>
      <c r="M13" s="23"/>
      <c r="P13" s="10"/>
    </row>
    <row r="14" spans="1:16" x14ac:dyDescent="0.2">
      <c r="A14" s="23"/>
      <c r="B14" s="23"/>
      <c r="C14" s="15"/>
      <c r="D14" s="15"/>
      <c r="E14" s="15"/>
      <c r="F14" s="16"/>
      <c r="G14" s="15"/>
      <c r="H14" s="15"/>
      <c r="I14" s="24"/>
      <c r="J14" s="23"/>
      <c r="K14" s="23"/>
      <c r="L14" s="23"/>
      <c r="M14" s="23"/>
      <c r="P14" s="10"/>
    </row>
    <row r="23" spans="16:16" x14ac:dyDescent="0.2">
      <c r="P23" s="7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A5C17-2543-8F43-A1B3-E58797667BBE}">
  <dimension ref="A1:P22"/>
  <sheetViews>
    <sheetView workbookViewId="0">
      <selection activeCell="A4" sqref="A4:M4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</cols>
  <sheetData>
    <row r="1" spans="1:13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3" x14ac:dyDescent="0.2">
      <c r="A2" s="5" t="s">
        <v>21</v>
      </c>
      <c r="B2" s="7">
        <v>6.4000000000000001E-2</v>
      </c>
      <c r="C2" s="5">
        <v>1.86</v>
      </c>
      <c r="D2" s="5">
        <v>1</v>
      </c>
      <c r="E2" s="5">
        <v>1</v>
      </c>
      <c r="F2" s="5">
        <v>611984.60286772938</v>
      </c>
      <c r="G2" s="5">
        <v>0</v>
      </c>
      <c r="H2" s="5">
        <v>2</v>
      </c>
      <c r="I2" s="8">
        <v>100000</v>
      </c>
      <c r="J2" s="9">
        <v>1E-4</v>
      </c>
      <c r="K2" s="9">
        <v>1000000</v>
      </c>
      <c r="L2" s="9">
        <v>100000000000</v>
      </c>
      <c r="M2" s="9">
        <v>2000</v>
      </c>
    </row>
    <row r="3" spans="1:13" x14ac:dyDescent="0.2">
      <c r="A3" s="5" t="s">
        <v>20</v>
      </c>
      <c r="B3" s="7">
        <v>1.0500000000000001E-2</v>
      </c>
      <c r="C3" s="5">
        <v>1.5</v>
      </c>
      <c r="D3" s="5">
        <v>1</v>
      </c>
      <c r="E3" s="5">
        <v>1</v>
      </c>
      <c r="F3" s="7">
        <v>250000</v>
      </c>
      <c r="G3" s="5">
        <v>0</v>
      </c>
      <c r="H3" s="5">
        <v>2</v>
      </c>
      <c r="I3" s="8">
        <v>100000</v>
      </c>
      <c r="J3" s="9">
        <v>1E-4</v>
      </c>
      <c r="K3" s="9">
        <v>1000000</v>
      </c>
      <c r="L3" s="9">
        <v>100000000000</v>
      </c>
      <c r="M3" s="9">
        <v>2000</v>
      </c>
    </row>
    <row r="4" spans="1:13" x14ac:dyDescent="0.2">
      <c r="A4" s="8" t="s">
        <v>15</v>
      </c>
      <c r="B4" s="8">
        <v>90</v>
      </c>
      <c r="C4" s="8">
        <v>1.7</v>
      </c>
      <c r="D4" s="8">
        <v>1</v>
      </c>
      <c r="E4" s="11">
        <v>1</v>
      </c>
      <c r="F4" s="10">
        <v>5700000</v>
      </c>
      <c r="G4" s="8">
        <v>0</v>
      </c>
      <c r="H4" s="8">
        <v>2</v>
      </c>
      <c r="I4" s="8">
        <v>100000</v>
      </c>
      <c r="J4" s="9">
        <v>1E-4</v>
      </c>
      <c r="K4" s="9">
        <v>1000000</v>
      </c>
      <c r="L4" s="9">
        <v>100000000000</v>
      </c>
      <c r="M4" s="9">
        <v>2000</v>
      </c>
    </row>
    <row r="5" spans="1:13" x14ac:dyDescent="0.2">
      <c r="A5" s="8" t="s">
        <v>13</v>
      </c>
      <c r="B5" s="8">
        <v>90</v>
      </c>
      <c r="C5" s="8">
        <v>1.667</v>
      </c>
      <c r="D5" s="8">
        <v>1</v>
      </c>
      <c r="E5" s="8">
        <v>1</v>
      </c>
      <c r="F5" s="8">
        <v>1000000</v>
      </c>
      <c r="G5" s="8">
        <v>0</v>
      </c>
      <c r="H5" s="8">
        <v>2</v>
      </c>
      <c r="I5" s="8">
        <v>100000</v>
      </c>
      <c r="J5" s="9">
        <v>1E-4</v>
      </c>
      <c r="K5" s="9">
        <v>1000000</v>
      </c>
      <c r="L5" s="9">
        <v>100000000000</v>
      </c>
      <c r="M5" s="9">
        <v>2000</v>
      </c>
    </row>
    <row r="6" spans="1:13" x14ac:dyDescent="0.2">
      <c r="A6" s="8" t="s">
        <v>14</v>
      </c>
      <c r="B6" s="8">
        <v>120</v>
      </c>
      <c r="C6" s="8">
        <v>1.667</v>
      </c>
      <c r="D6" s="8">
        <v>1</v>
      </c>
      <c r="E6" s="8">
        <v>1</v>
      </c>
      <c r="F6" s="8">
        <v>5000000</v>
      </c>
      <c r="G6" s="8">
        <v>1</v>
      </c>
      <c r="H6" s="8">
        <v>2</v>
      </c>
      <c r="I6" s="8">
        <v>2000000</v>
      </c>
      <c r="J6" s="9">
        <v>2.0000000000000001E-4</v>
      </c>
      <c r="K6" s="9">
        <v>500000</v>
      </c>
      <c r="L6" s="9">
        <v>50000000000</v>
      </c>
      <c r="M6" s="9">
        <v>2000</v>
      </c>
    </row>
    <row r="7" spans="1:13" x14ac:dyDescent="0.2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</row>
    <row r="22" spans="16:16" x14ac:dyDescent="0.2">
      <c r="P22" s="7"/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EC2ABA-8828-F649-862B-296C5B7B2528}">
  <dimension ref="A1:G8"/>
  <sheetViews>
    <sheetView workbookViewId="0">
      <selection activeCell="B10" sqref="B10"/>
    </sheetView>
  </sheetViews>
  <sheetFormatPr baseColWidth="10" defaultRowHeight="15" x14ac:dyDescent="0.2"/>
  <cols>
    <col min="1" max="1" width="13.1640625" customWidth="1"/>
    <col min="4" max="4" width="22.83203125" customWidth="1"/>
  </cols>
  <sheetData>
    <row r="1" spans="1:7" x14ac:dyDescent="0.2">
      <c r="A1" t="s">
        <v>16</v>
      </c>
      <c r="B1" s="4">
        <v>1E-3</v>
      </c>
      <c r="D1" t="s">
        <v>22</v>
      </c>
      <c r="E1" s="4">
        <v>9.9999999999999995E-7</v>
      </c>
    </row>
    <row r="2" spans="1:7" x14ac:dyDescent="0.2">
      <c r="A2" t="s">
        <v>17</v>
      </c>
      <c r="B2" s="4">
        <v>0</v>
      </c>
      <c r="D2" t="s">
        <v>23</v>
      </c>
      <c r="E2" s="7">
        <v>51200</v>
      </c>
    </row>
    <row r="3" spans="1:7" x14ac:dyDescent="0.2">
      <c r="A3" t="s">
        <v>18</v>
      </c>
      <c r="B3">
        <v>0</v>
      </c>
      <c r="F3" s="4"/>
    </row>
    <row r="5" spans="1:7" x14ac:dyDescent="0.2">
      <c r="A5" t="s">
        <v>19</v>
      </c>
      <c r="B5" s="4">
        <f>(5/3)+(1/3)*((B2^2)/(1+B2^2))-(1/6)*((B3^2)/(1+B3^2))+0.15*B1^(-1/4)</f>
        <v>2.51017865445219</v>
      </c>
      <c r="D5" t="s">
        <v>24</v>
      </c>
      <c r="E5" s="4">
        <f>((E1^3)/E2)^(1/4)</f>
        <v>2.1022410381342848E-6</v>
      </c>
      <c r="F5" s="4">
        <v>4.0000000000000003E-5</v>
      </c>
    </row>
    <row r="6" spans="1:7" x14ac:dyDescent="0.2">
      <c r="D6" t="s">
        <v>25</v>
      </c>
      <c r="E6" s="4">
        <f>E5*1000000</f>
        <v>2.1022410381342849</v>
      </c>
      <c r="F6" s="4">
        <f>1/E5</f>
        <v>475682.84600108879</v>
      </c>
    </row>
    <row r="8" spans="1:7" x14ac:dyDescent="0.2">
      <c r="D8" t="s">
        <v>26</v>
      </c>
      <c r="E8" s="4">
        <f>2*PI()/E5</f>
        <v>2988803.4688714109</v>
      </c>
      <c r="F8" s="4">
        <f>2*PI()/F5</f>
        <v>157079.63267948964</v>
      </c>
      <c r="G8" s="4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D8DC99-BF81-954B-A33C-EE501E2761EC}">
  <dimension ref="A1:E7"/>
  <sheetViews>
    <sheetView zoomScale="144" workbookViewId="0">
      <selection sqref="A1:E7"/>
    </sheetView>
  </sheetViews>
  <sheetFormatPr baseColWidth="10" defaultRowHeight="15" x14ac:dyDescent="0.2"/>
  <cols>
    <col min="1" max="1" width="31.83203125" customWidth="1"/>
    <col min="2" max="2" width="18.33203125" customWidth="1"/>
    <col min="4" max="4" width="55.83203125" customWidth="1"/>
    <col min="5" max="5" width="36.83203125" customWidth="1"/>
  </cols>
  <sheetData>
    <row r="1" spans="1:5" x14ac:dyDescent="0.2">
      <c r="A1" t="s">
        <v>54</v>
      </c>
      <c r="B1" t="s">
        <v>68</v>
      </c>
      <c r="C1" t="s">
        <v>57</v>
      </c>
      <c r="D1" t="s">
        <v>55</v>
      </c>
      <c r="E1" t="s">
        <v>79</v>
      </c>
    </row>
    <row r="2" spans="1:5" x14ac:dyDescent="0.2">
      <c r="A2" t="s">
        <v>58</v>
      </c>
      <c r="B2" t="s">
        <v>69</v>
      </c>
      <c r="C2" t="s">
        <v>56</v>
      </c>
      <c r="D2" t="s">
        <v>62</v>
      </c>
      <c r="E2" t="s">
        <v>80</v>
      </c>
    </row>
    <row r="3" spans="1:5" x14ac:dyDescent="0.2">
      <c r="A3" t="s">
        <v>17</v>
      </c>
      <c r="B3" t="s">
        <v>70</v>
      </c>
      <c r="C3" t="s">
        <v>59</v>
      </c>
      <c r="D3" t="s">
        <v>67</v>
      </c>
      <c r="E3" t="s">
        <v>80</v>
      </c>
    </row>
    <row r="4" spans="1:5" x14ac:dyDescent="0.2">
      <c r="A4" t="s">
        <v>75</v>
      </c>
      <c r="B4" t="s">
        <v>71</v>
      </c>
      <c r="C4" t="s">
        <v>18</v>
      </c>
      <c r="D4" t="s">
        <v>66</v>
      </c>
      <c r="E4" t="s">
        <v>81</v>
      </c>
    </row>
    <row r="5" spans="1:5" x14ac:dyDescent="0.2">
      <c r="A5" t="s">
        <v>76</v>
      </c>
      <c r="B5" t="s">
        <v>72</v>
      </c>
      <c r="C5" t="s">
        <v>40</v>
      </c>
      <c r="D5" t="s">
        <v>65</v>
      </c>
      <c r="E5" t="s">
        <v>80</v>
      </c>
    </row>
    <row r="6" spans="1:5" x14ac:dyDescent="0.2">
      <c r="A6" t="s">
        <v>77</v>
      </c>
      <c r="B6" t="s">
        <v>73</v>
      </c>
      <c r="C6" t="s">
        <v>61</v>
      </c>
      <c r="D6" t="s">
        <v>64</v>
      </c>
      <c r="E6" t="s">
        <v>81</v>
      </c>
    </row>
    <row r="7" spans="1:5" x14ac:dyDescent="0.2">
      <c r="A7" t="s">
        <v>78</v>
      </c>
      <c r="B7" t="s">
        <v>74</v>
      </c>
      <c r="C7" t="s">
        <v>60</v>
      </c>
      <c r="D7" t="s">
        <v>63</v>
      </c>
      <c r="E7" t="s">
        <v>81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35D318-8B23-C943-8F51-1DE4F164BAA1}">
  <dimension ref="A1"/>
  <sheetViews>
    <sheetView workbookViewId="0">
      <selection activeCell="V18" sqref="V18"/>
    </sheetView>
  </sheetViews>
  <sheetFormatPr baseColWidth="10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D9CF7C-26F5-2749-85BA-D9D49916C703}">
  <dimension ref="A1:P71"/>
  <sheetViews>
    <sheetView topLeftCell="C47" zoomScale="92" workbookViewId="0">
      <selection activeCell="L7" sqref="L7:Q8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</cols>
  <sheetData>
    <row r="1" spans="1:13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3" x14ac:dyDescent="0.2">
      <c r="A2" s="5" t="s">
        <v>31</v>
      </c>
      <c r="B2" s="7">
        <v>6.4000000000000001E-2</v>
      </c>
      <c r="C2" s="5">
        <v>1.86</v>
      </c>
      <c r="D2" s="5">
        <v>1</v>
      </c>
      <c r="E2" s="5">
        <v>1</v>
      </c>
      <c r="F2" s="5">
        <v>611984.60286772938</v>
      </c>
      <c r="G2" s="5">
        <v>0</v>
      </c>
      <c r="H2" s="5">
        <v>2</v>
      </c>
      <c r="I2" s="8">
        <v>100000</v>
      </c>
      <c r="J2" s="9">
        <v>1E-4</v>
      </c>
      <c r="K2" s="9">
        <v>200</v>
      </c>
      <c r="L2" s="25"/>
      <c r="M2" s="9">
        <v>2000</v>
      </c>
    </row>
    <row r="3" spans="1:13" x14ac:dyDescent="0.2">
      <c r="A3" s="5" t="s">
        <v>20</v>
      </c>
      <c r="B3" s="7">
        <v>1.0500000000000001E-2</v>
      </c>
      <c r="C3" s="5">
        <v>1.5</v>
      </c>
      <c r="D3" s="5">
        <v>1</v>
      </c>
      <c r="E3" s="5">
        <v>1</v>
      </c>
      <c r="F3" s="8">
        <f>2*PI()/0.000025</f>
        <v>251327.41228718343</v>
      </c>
      <c r="G3" s="5">
        <v>0</v>
      </c>
      <c r="H3" s="5">
        <v>2</v>
      </c>
      <c r="I3" s="8">
        <v>100000</v>
      </c>
      <c r="J3" s="9">
        <v>1E-4</v>
      </c>
      <c r="K3">
        <v>200</v>
      </c>
      <c r="L3" s="25"/>
      <c r="M3" s="9">
        <v>2000</v>
      </c>
    </row>
    <row r="4" spans="1:13" x14ac:dyDescent="0.2">
      <c r="A4" s="8" t="s">
        <v>45</v>
      </c>
      <c r="B4" s="7">
        <v>6.4000000000000001E-2</v>
      </c>
      <c r="C4" s="5">
        <v>1.86</v>
      </c>
      <c r="D4" s="8">
        <v>1</v>
      </c>
      <c r="E4" s="11">
        <v>1.3333333333333333</v>
      </c>
      <c r="F4" s="10">
        <v>5700000</v>
      </c>
      <c r="G4" s="8">
        <v>0</v>
      </c>
      <c r="H4" s="8">
        <v>1</v>
      </c>
      <c r="I4" s="10">
        <v>2589000</v>
      </c>
      <c r="J4" s="9">
        <v>1E-4</v>
      </c>
      <c r="K4" s="9">
        <v>200</v>
      </c>
      <c r="L4" s="9"/>
      <c r="M4" s="9">
        <v>2000</v>
      </c>
    </row>
    <row r="5" spans="1:13" x14ac:dyDescent="0.2">
      <c r="A5" s="8" t="s">
        <v>44</v>
      </c>
      <c r="B5" s="7">
        <v>6.4000000000000001E-2</v>
      </c>
      <c r="C5" s="5">
        <v>1.86</v>
      </c>
      <c r="D5" s="8">
        <v>1</v>
      </c>
      <c r="E5" s="11">
        <v>1.3333333333333333</v>
      </c>
      <c r="F5" s="10">
        <v>5700000</v>
      </c>
      <c r="G5" s="8">
        <v>1</v>
      </c>
      <c r="H5" s="8">
        <v>2</v>
      </c>
      <c r="I5" s="10">
        <v>2589000</v>
      </c>
      <c r="J5" s="9">
        <v>1E-4</v>
      </c>
      <c r="K5" s="9">
        <v>200</v>
      </c>
      <c r="L5" s="9"/>
      <c r="M5" s="9">
        <v>2000</v>
      </c>
    </row>
    <row r="6" spans="1:13" x14ac:dyDescent="0.2">
      <c r="A6" s="8"/>
      <c r="B6" s="8"/>
      <c r="C6" s="8"/>
      <c r="D6" s="8"/>
      <c r="E6" s="8"/>
      <c r="F6" s="8"/>
      <c r="G6" s="8"/>
      <c r="H6" s="8"/>
      <c r="I6" s="8"/>
      <c r="J6" s="9"/>
      <c r="K6" s="9"/>
      <c r="L6" s="9"/>
      <c r="M6" s="9"/>
    </row>
    <row r="7" spans="1:13" x14ac:dyDescent="0.2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</row>
    <row r="22" spans="16:16" x14ac:dyDescent="0.2">
      <c r="P22" s="7"/>
    </row>
    <row r="48" spans="13:13" x14ac:dyDescent="0.2">
      <c r="M48" t="s">
        <v>15</v>
      </c>
    </row>
    <row r="71" spans="13:13" x14ac:dyDescent="0.2">
      <c r="M71" t="s">
        <v>20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E1C8B5-EC39-D145-A1C8-E37B3A3AA17E}">
  <dimension ref="A1:P22"/>
  <sheetViews>
    <sheetView topLeftCell="A23" zoomScale="93" workbookViewId="0">
      <selection activeCell="K2" sqref="K2:K5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6" x14ac:dyDescent="0.2">
      <c r="A2" s="5" t="s">
        <v>27</v>
      </c>
      <c r="B2" s="7">
        <v>22900</v>
      </c>
      <c r="C2" s="5">
        <v>1.71</v>
      </c>
      <c r="D2" s="5">
        <v>1</v>
      </c>
      <c r="E2" s="5">
        <v>1</v>
      </c>
      <c r="F2" s="7">
        <v>389000</v>
      </c>
      <c r="G2" s="5">
        <v>0</v>
      </c>
      <c r="H2" s="5">
        <v>2</v>
      </c>
      <c r="I2" s="10">
        <v>11900</v>
      </c>
      <c r="J2" s="9">
        <v>1E-4</v>
      </c>
      <c r="K2" s="9">
        <v>200</v>
      </c>
      <c r="L2" s="9"/>
      <c r="M2" s="9">
        <v>2000</v>
      </c>
    </row>
    <row r="3" spans="1:16" x14ac:dyDescent="0.2">
      <c r="A3" s="5" t="s">
        <v>28</v>
      </c>
      <c r="B3" s="7">
        <v>15600</v>
      </c>
      <c r="C3" s="5">
        <v>1.7</v>
      </c>
      <c r="D3" s="5">
        <v>1</v>
      </c>
      <c r="E3" s="5">
        <v>1</v>
      </c>
      <c r="F3" s="7">
        <v>353000</v>
      </c>
      <c r="G3" s="5">
        <v>0</v>
      </c>
      <c r="H3" s="5">
        <v>2</v>
      </c>
      <c r="I3" s="10">
        <v>6180</v>
      </c>
      <c r="J3" s="9">
        <v>1E-4</v>
      </c>
      <c r="K3" s="9">
        <v>200</v>
      </c>
      <c r="L3" s="9"/>
      <c r="M3" s="9">
        <v>2000</v>
      </c>
    </row>
    <row r="4" spans="1:16" x14ac:dyDescent="0.2">
      <c r="A4" s="8" t="s">
        <v>29</v>
      </c>
      <c r="B4" s="10">
        <v>7590</v>
      </c>
      <c r="C4" s="8">
        <v>1.7</v>
      </c>
      <c r="D4" s="5">
        <v>1</v>
      </c>
      <c r="E4" s="5">
        <v>1</v>
      </c>
      <c r="F4" s="10">
        <v>295000</v>
      </c>
      <c r="G4" s="5">
        <v>0</v>
      </c>
      <c r="H4" s="5">
        <v>2</v>
      </c>
      <c r="I4" s="10">
        <v>2810</v>
      </c>
      <c r="J4" s="9">
        <v>1E-4</v>
      </c>
      <c r="K4" s="9">
        <v>200</v>
      </c>
      <c r="L4" s="9"/>
      <c r="M4" s="9">
        <v>2000</v>
      </c>
    </row>
    <row r="5" spans="1:16" x14ac:dyDescent="0.2">
      <c r="A5" s="8" t="s">
        <v>30</v>
      </c>
      <c r="B5" s="10">
        <v>5930</v>
      </c>
      <c r="C5" s="8">
        <v>1.7</v>
      </c>
      <c r="D5" s="5">
        <v>1</v>
      </c>
      <c r="E5" s="5">
        <v>1</v>
      </c>
      <c r="F5" s="10">
        <v>277000</v>
      </c>
      <c r="G5" s="5">
        <v>0</v>
      </c>
      <c r="H5" s="5">
        <v>2</v>
      </c>
      <c r="I5" s="10">
        <v>1680</v>
      </c>
      <c r="J5" s="9">
        <v>1E-4</v>
      </c>
      <c r="K5" s="9">
        <v>200</v>
      </c>
      <c r="L5" s="9"/>
      <c r="M5" s="9">
        <v>2000</v>
      </c>
    </row>
    <row r="6" spans="1:16" x14ac:dyDescent="0.2">
      <c r="A6" s="8"/>
      <c r="B6" s="8"/>
      <c r="C6" s="8"/>
      <c r="D6" s="8"/>
      <c r="E6" s="8"/>
      <c r="F6" s="8"/>
      <c r="G6" s="8"/>
      <c r="H6" s="8"/>
      <c r="I6" s="8"/>
      <c r="J6" s="9"/>
      <c r="K6" s="9"/>
      <c r="L6" s="9"/>
      <c r="M6" s="9"/>
    </row>
    <row r="7" spans="1:16" x14ac:dyDescent="0.2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</row>
    <row r="8" spans="1:16" x14ac:dyDescent="0.2">
      <c r="F8" s="4"/>
    </row>
    <row r="10" spans="1:16" x14ac:dyDescent="0.2">
      <c r="P10" s="10"/>
    </row>
    <row r="11" spans="1:16" x14ac:dyDescent="0.2">
      <c r="P11" s="10"/>
    </row>
    <row r="12" spans="1:16" x14ac:dyDescent="0.2">
      <c r="P12" s="10"/>
    </row>
    <row r="13" spans="1:16" x14ac:dyDescent="0.2">
      <c r="P13" s="10"/>
    </row>
    <row r="18" spans="1:16" x14ac:dyDescent="0.2">
      <c r="A18" s="7">
        <v>2440000</v>
      </c>
    </row>
    <row r="19" spans="1:16" x14ac:dyDescent="0.2">
      <c r="A19" s="7">
        <v>2220000</v>
      </c>
    </row>
    <row r="20" spans="1:16" x14ac:dyDescent="0.2">
      <c r="A20" s="10">
        <v>1850000</v>
      </c>
    </row>
    <row r="21" spans="1:16" x14ac:dyDescent="0.2">
      <c r="A21" s="10">
        <v>1740000</v>
      </c>
    </row>
    <row r="22" spans="1:16" x14ac:dyDescent="0.2">
      <c r="P22" s="7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E4BFF0-08FB-7644-A99D-63C285EEDCC7}">
  <dimension ref="A1:P22"/>
  <sheetViews>
    <sheetView zoomScale="93" workbookViewId="0">
      <selection activeCell="P5" sqref="P5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2" t="s">
        <v>6</v>
      </c>
      <c r="H1" s="1" t="s">
        <v>7</v>
      </c>
      <c r="I1" s="1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6" x14ac:dyDescent="0.2">
      <c r="A2" s="5" t="s">
        <v>31</v>
      </c>
      <c r="B2" s="7">
        <v>22900</v>
      </c>
      <c r="C2" s="5">
        <v>1.71</v>
      </c>
      <c r="D2" s="5">
        <v>1</v>
      </c>
      <c r="E2" s="5">
        <v>1</v>
      </c>
      <c r="F2" s="7">
        <v>2440000</v>
      </c>
      <c r="G2" s="13">
        <v>0</v>
      </c>
      <c r="H2" s="5">
        <v>2</v>
      </c>
      <c r="I2" s="4">
        <f>F2*3</f>
        <v>7320000</v>
      </c>
      <c r="J2" s="9">
        <v>1E-4</v>
      </c>
      <c r="K2" s="9">
        <v>1000000</v>
      </c>
      <c r="L2" s="9">
        <v>100000000000</v>
      </c>
      <c r="M2" s="9">
        <v>2000</v>
      </c>
    </row>
    <row r="3" spans="1:16" x14ac:dyDescent="0.2">
      <c r="A3" s="5" t="s">
        <v>32</v>
      </c>
      <c r="B3" s="7">
        <v>22900</v>
      </c>
      <c r="C3" s="5">
        <v>1.71</v>
      </c>
      <c r="D3" s="5">
        <v>1</v>
      </c>
      <c r="E3" s="5">
        <v>1</v>
      </c>
      <c r="F3" s="7">
        <v>2440000</v>
      </c>
      <c r="G3" s="13">
        <v>0.2</v>
      </c>
      <c r="H3" s="5">
        <v>2</v>
      </c>
      <c r="I3" s="4">
        <f>F3*3</f>
        <v>7320000</v>
      </c>
      <c r="J3" s="9">
        <v>1E-4</v>
      </c>
      <c r="K3" s="9">
        <v>1000000</v>
      </c>
      <c r="L3" s="9">
        <v>100000000000</v>
      </c>
      <c r="M3" s="9">
        <v>2000</v>
      </c>
    </row>
    <row r="4" spans="1:16" x14ac:dyDescent="0.2">
      <c r="A4" s="5" t="s">
        <v>33</v>
      </c>
      <c r="B4" s="7">
        <v>22900</v>
      </c>
      <c r="C4" s="5">
        <v>1.71</v>
      </c>
      <c r="D4" s="5">
        <v>1</v>
      </c>
      <c r="E4" s="5">
        <v>1</v>
      </c>
      <c r="F4" s="7">
        <v>2440000</v>
      </c>
      <c r="G4" s="13">
        <v>1</v>
      </c>
      <c r="H4" s="5">
        <v>2</v>
      </c>
      <c r="I4" s="4">
        <f>F4*3</f>
        <v>7320000</v>
      </c>
      <c r="J4" s="9">
        <v>1E-4</v>
      </c>
      <c r="K4" s="9">
        <v>1000000</v>
      </c>
      <c r="L4" s="9">
        <v>100000000000</v>
      </c>
      <c r="M4" s="9">
        <v>2000</v>
      </c>
    </row>
    <row r="5" spans="1:16" x14ac:dyDescent="0.2">
      <c r="A5" s="8"/>
      <c r="B5" s="10"/>
      <c r="C5" s="8"/>
      <c r="D5" s="5"/>
      <c r="E5" s="5"/>
      <c r="F5" s="10"/>
      <c r="G5" s="5"/>
      <c r="H5" s="5"/>
      <c r="I5" s="4"/>
      <c r="J5" s="9"/>
      <c r="K5" s="9"/>
      <c r="L5" s="9"/>
      <c r="M5" s="9"/>
      <c r="P5" t="s">
        <v>87</v>
      </c>
    </row>
    <row r="6" spans="1:16" x14ac:dyDescent="0.2">
      <c r="A6" s="8"/>
      <c r="B6" s="8"/>
      <c r="C6" s="8"/>
      <c r="D6" s="8"/>
      <c r="E6" s="8"/>
      <c r="F6" s="8"/>
      <c r="G6" s="8"/>
      <c r="H6" s="8"/>
      <c r="I6" s="8"/>
      <c r="J6" s="9"/>
      <c r="K6" s="9"/>
      <c r="L6" s="9"/>
      <c r="M6" s="9"/>
    </row>
    <row r="7" spans="1:16" x14ac:dyDescent="0.2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</row>
    <row r="8" spans="1:16" x14ac:dyDescent="0.2">
      <c r="F8" s="4"/>
    </row>
    <row r="10" spans="1:16" x14ac:dyDescent="0.2">
      <c r="P10" s="10"/>
    </row>
    <row r="11" spans="1:16" x14ac:dyDescent="0.2">
      <c r="P11" s="10"/>
    </row>
    <row r="12" spans="1:16" x14ac:dyDescent="0.2">
      <c r="P12" s="10"/>
    </row>
    <row r="13" spans="1:16" x14ac:dyDescent="0.2">
      <c r="P13" s="10"/>
    </row>
    <row r="22" spans="16:16" x14ac:dyDescent="0.2">
      <c r="P22" s="7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B2969D-0FAE-F34D-A346-C8714694792D}">
  <dimension ref="A1:P22"/>
  <sheetViews>
    <sheetView workbookViewId="0">
      <selection activeCell="O3" sqref="O3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2" t="s">
        <v>7</v>
      </c>
      <c r="I1" s="1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6" x14ac:dyDescent="0.2">
      <c r="A2" s="5" t="s">
        <v>31</v>
      </c>
      <c r="B2" s="7">
        <v>22900</v>
      </c>
      <c r="C2" s="5">
        <v>1.71</v>
      </c>
      <c r="D2" s="5">
        <v>1</v>
      </c>
      <c r="E2" s="5">
        <v>1</v>
      </c>
      <c r="F2" s="7">
        <v>2440000</v>
      </c>
      <c r="G2" s="5">
        <v>0</v>
      </c>
      <c r="H2" s="13">
        <v>0</v>
      </c>
      <c r="I2" s="4">
        <f>F2*3</f>
        <v>7320000</v>
      </c>
      <c r="J2" s="9">
        <v>1E-4</v>
      </c>
      <c r="K2" s="9">
        <v>1000000</v>
      </c>
      <c r="L2" s="9"/>
      <c r="M2" s="9">
        <v>2000</v>
      </c>
    </row>
    <row r="3" spans="1:16" x14ac:dyDescent="0.2">
      <c r="A3" s="5" t="s">
        <v>32</v>
      </c>
      <c r="B3" s="7">
        <v>22900</v>
      </c>
      <c r="C3" s="5">
        <v>1.71</v>
      </c>
      <c r="D3" s="5">
        <v>1</v>
      </c>
      <c r="E3" s="5">
        <v>1</v>
      </c>
      <c r="F3" s="7">
        <v>2440000</v>
      </c>
      <c r="G3" s="5">
        <v>0.2</v>
      </c>
      <c r="H3" s="13">
        <v>1</v>
      </c>
      <c r="I3" s="4">
        <f>F3*3</f>
        <v>7320000</v>
      </c>
      <c r="J3" s="9">
        <v>1E-4</v>
      </c>
      <c r="K3" s="9">
        <v>1000000</v>
      </c>
      <c r="L3" s="9"/>
      <c r="M3" s="9">
        <v>2000</v>
      </c>
    </row>
    <row r="4" spans="1:16" x14ac:dyDescent="0.2">
      <c r="A4" s="5" t="s">
        <v>33</v>
      </c>
      <c r="B4" s="7">
        <v>22900</v>
      </c>
      <c r="C4" s="5">
        <v>1.71</v>
      </c>
      <c r="D4" s="5">
        <v>1</v>
      </c>
      <c r="E4" s="5">
        <v>1</v>
      </c>
      <c r="F4" s="7">
        <v>2440000</v>
      </c>
      <c r="G4" s="5">
        <v>0.2</v>
      </c>
      <c r="H4" s="13">
        <v>2</v>
      </c>
      <c r="I4" s="4">
        <f>F4*3</f>
        <v>7320000</v>
      </c>
      <c r="J4" s="9">
        <v>1E-4</v>
      </c>
      <c r="K4" s="9">
        <v>1000000</v>
      </c>
      <c r="L4" s="9"/>
      <c r="M4" s="9">
        <v>2000</v>
      </c>
    </row>
    <row r="5" spans="1:16" x14ac:dyDescent="0.2">
      <c r="A5" s="5" t="s">
        <v>34</v>
      </c>
      <c r="B5" s="7">
        <v>22900</v>
      </c>
      <c r="C5" s="5">
        <v>1.71</v>
      </c>
      <c r="D5" s="5">
        <v>1</v>
      </c>
      <c r="E5" s="5">
        <v>1</v>
      </c>
      <c r="F5" s="7">
        <v>2440000</v>
      </c>
      <c r="G5" s="5">
        <v>0.2</v>
      </c>
      <c r="H5" s="13">
        <v>3</v>
      </c>
      <c r="I5" s="4">
        <f>F5*3</f>
        <v>7320000</v>
      </c>
      <c r="J5" s="9">
        <v>1E-4</v>
      </c>
      <c r="K5" s="9">
        <v>1000000</v>
      </c>
      <c r="L5" s="9"/>
      <c r="M5" s="9">
        <v>2000</v>
      </c>
    </row>
    <row r="6" spans="1:16" x14ac:dyDescent="0.2">
      <c r="A6" s="8"/>
      <c r="B6" s="8"/>
      <c r="C6" s="8"/>
      <c r="D6" s="8"/>
      <c r="E6" s="8"/>
      <c r="F6" s="8"/>
      <c r="G6" s="8"/>
      <c r="H6" s="8"/>
      <c r="I6" s="8"/>
      <c r="J6" s="9"/>
      <c r="K6" s="9"/>
      <c r="L6" s="9"/>
      <c r="M6" s="9"/>
    </row>
    <row r="7" spans="1:16" x14ac:dyDescent="0.2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</row>
    <row r="8" spans="1:16" x14ac:dyDescent="0.2">
      <c r="F8" s="4"/>
    </row>
    <row r="10" spans="1:16" x14ac:dyDescent="0.2">
      <c r="P10" s="10"/>
    </row>
    <row r="11" spans="1:16" x14ac:dyDescent="0.2">
      <c r="P11" s="10"/>
    </row>
    <row r="12" spans="1:16" x14ac:dyDescent="0.2">
      <c r="P12" s="10"/>
    </row>
    <row r="13" spans="1:16" x14ac:dyDescent="0.2">
      <c r="P13" s="10"/>
    </row>
    <row r="22" spans="16:16" x14ac:dyDescent="0.2">
      <c r="P22" s="7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866312-81AD-6841-B047-11C8F5C06D77}">
  <dimension ref="A1:P22"/>
  <sheetViews>
    <sheetView workbookViewId="0">
      <selection activeCell="M10" sqref="M10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2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6" x14ac:dyDescent="0.2">
      <c r="A2" s="5" t="s">
        <v>31</v>
      </c>
      <c r="B2" s="7">
        <v>22900</v>
      </c>
      <c r="C2" s="5">
        <v>1.71</v>
      </c>
      <c r="D2" s="5">
        <v>1</v>
      </c>
      <c r="E2" s="5">
        <v>1</v>
      </c>
      <c r="F2" s="7">
        <v>2440000</v>
      </c>
      <c r="G2" s="5">
        <v>0</v>
      </c>
      <c r="H2" s="5">
        <v>1</v>
      </c>
      <c r="I2" s="14">
        <v>0</v>
      </c>
      <c r="J2" s="9">
        <v>1E-4</v>
      </c>
      <c r="K2" s="9">
        <v>1000000</v>
      </c>
      <c r="L2" s="9">
        <v>100000000000</v>
      </c>
      <c r="M2" s="9">
        <v>2000</v>
      </c>
    </row>
    <row r="3" spans="1:16" x14ac:dyDescent="0.2">
      <c r="A3" s="5" t="s">
        <v>32</v>
      </c>
      <c r="B3" s="7">
        <v>22900</v>
      </c>
      <c r="C3" s="5">
        <v>1.71</v>
      </c>
      <c r="D3" s="5">
        <v>1</v>
      </c>
      <c r="E3" s="5">
        <v>1</v>
      </c>
      <c r="F3" s="7">
        <v>2440000</v>
      </c>
      <c r="G3" s="5">
        <v>0.2</v>
      </c>
      <c r="H3" s="5">
        <v>1</v>
      </c>
      <c r="I3" s="14">
        <f>F3/4</f>
        <v>610000</v>
      </c>
      <c r="J3" s="9">
        <v>1E-4</v>
      </c>
      <c r="K3" s="9">
        <v>1000000</v>
      </c>
      <c r="L3" s="9">
        <v>100000000000</v>
      </c>
      <c r="M3" s="9">
        <v>2000</v>
      </c>
    </row>
    <row r="4" spans="1:16" x14ac:dyDescent="0.2">
      <c r="A4" s="5" t="s">
        <v>33</v>
      </c>
      <c r="B4" s="7">
        <v>22900</v>
      </c>
      <c r="C4" s="5">
        <v>1.71</v>
      </c>
      <c r="D4" s="5">
        <v>1</v>
      </c>
      <c r="E4" s="5">
        <v>1</v>
      </c>
      <c r="F4" s="7">
        <v>2440000</v>
      </c>
      <c r="G4" s="5">
        <v>0.2</v>
      </c>
      <c r="H4" s="5">
        <v>1</v>
      </c>
      <c r="I4" s="14">
        <f>F4/2</f>
        <v>1220000</v>
      </c>
      <c r="J4" s="9">
        <v>1E-4</v>
      </c>
      <c r="K4" s="9">
        <v>1000000</v>
      </c>
      <c r="L4" s="9">
        <v>100000000000</v>
      </c>
      <c r="M4" s="9">
        <v>2000</v>
      </c>
    </row>
    <row r="5" spans="1:16" x14ac:dyDescent="0.2">
      <c r="A5" s="5" t="s">
        <v>34</v>
      </c>
      <c r="B5" s="7">
        <v>22900</v>
      </c>
      <c r="C5" s="5">
        <v>1.71</v>
      </c>
      <c r="D5" s="5">
        <v>1</v>
      </c>
      <c r="E5" s="5">
        <v>1</v>
      </c>
      <c r="F5" s="7">
        <v>2440000</v>
      </c>
      <c r="G5" s="5">
        <v>0.2</v>
      </c>
      <c r="H5" s="5">
        <v>1</v>
      </c>
      <c r="I5" s="14">
        <f>F5</f>
        <v>2440000</v>
      </c>
      <c r="J5" s="9">
        <v>1E-4</v>
      </c>
      <c r="K5" s="9">
        <v>1000000</v>
      </c>
      <c r="L5" s="9">
        <v>100000000000</v>
      </c>
      <c r="M5" s="9">
        <v>2000</v>
      </c>
    </row>
    <row r="6" spans="1:16" x14ac:dyDescent="0.2">
      <c r="A6" s="5" t="s">
        <v>35</v>
      </c>
      <c r="B6" s="7">
        <v>22900</v>
      </c>
      <c r="C6" s="5">
        <v>1.71</v>
      </c>
      <c r="D6" s="5">
        <v>1</v>
      </c>
      <c r="E6" s="5">
        <v>1</v>
      </c>
      <c r="F6" s="7">
        <v>2440000</v>
      </c>
      <c r="G6" s="5">
        <v>0.2</v>
      </c>
      <c r="H6" s="5">
        <v>1</v>
      </c>
      <c r="I6" s="14">
        <f>F6*2</f>
        <v>4880000</v>
      </c>
      <c r="J6" s="9">
        <v>1E-4</v>
      </c>
      <c r="K6" s="9">
        <v>1000000</v>
      </c>
      <c r="L6" s="9">
        <v>100000000000</v>
      </c>
      <c r="M6" s="9">
        <v>2000</v>
      </c>
    </row>
    <row r="7" spans="1:16" x14ac:dyDescent="0.2">
      <c r="A7" s="15" t="s">
        <v>36</v>
      </c>
      <c r="B7" s="16">
        <v>22900</v>
      </c>
      <c r="C7" s="15">
        <v>1.71</v>
      </c>
      <c r="D7" s="15">
        <v>1</v>
      </c>
      <c r="E7" s="15">
        <v>1</v>
      </c>
      <c r="F7" s="16">
        <v>2440000</v>
      </c>
      <c r="G7" s="15">
        <v>0.2</v>
      </c>
      <c r="H7" s="15">
        <v>1</v>
      </c>
      <c r="I7" s="17">
        <f>F7*4</f>
        <v>9760000</v>
      </c>
      <c r="J7" s="18">
        <v>1E-4</v>
      </c>
      <c r="K7" s="18">
        <v>1000000</v>
      </c>
      <c r="L7" s="18">
        <v>100000000000</v>
      </c>
      <c r="M7" s="18">
        <v>2000</v>
      </c>
    </row>
    <row r="8" spans="1:16" x14ac:dyDescent="0.2">
      <c r="F8" s="4"/>
    </row>
    <row r="10" spans="1:16" x14ac:dyDescent="0.2">
      <c r="P10" s="10"/>
    </row>
    <row r="11" spans="1:16" x14ac:dyDescent="0.2">
      <c r="P11" s="10"/>
    </row>
    <row r="12" spans="1:16" x14ac:dyDescent="0.2">
      <c r="P12" s="10"/>
    </row>
    <row r="13" spans="1:16" x14ac:dyDescent="0.2">
      <c r="P13" s="10"/>
    </row>
    <row r="22" spans="16:16" x14ac:dyDescent="0.2">
      <c r="P22" s="7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6DBF0-FAEE-FD45-9246-A69092735D69}">
  <dimension ref="A1:P22"/>
  <sheetViews>
    <sheetView workbookViewId="0">
      <selection activeCell="J2" sqref="J2:K3"/>
    </sheetView>
  </sheetViews>
  <sheetFormatPr baseColWidth="10" defaultColWidth="8.83203125" defaultRowHeight="15" x14ac:dyDescent="0.2"/>
  <cols>
    <col min="1" max="1" width="15.83203125" customWidth="1"/>
    <col min="2" max="2" width="16" customWidth="1"/>
    <col min="6" max="6" width="14.5" customWidth="1"/>
    <col min="9" max="9" width="11.6640625" customWidth="1"/>
  </cols>
  <sheetData>
    <row r="1" spans="1:1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2" t="s">
        <v>8</v>
      </c>
      <c r="J1" s="2" t="s">
        <v>9</v>
      </c>
      <c r="K1" s="2" t="s">
        <v>10</v>
      </c>
      <c r="L1" s="2" t="s">
        <v>11</v>
      </c>
      <c r="M1" s="2" t="s">
        <v>12</v>
      </c>
    </row>
    <row r="2" spans="1:16" x14ac:dyDescent="0.2">
      <c r="A2" s="5" t="s">
        <v>41</v>
      </c>
      <c r="B2" s="7">
        <v>22900</v>
      </c>
      <c r="C2" s="5">
        <v>1.71</v>
      </c>
      <c r="D2" s="5">
        <v>1</v>
      </c>
      <c r="E2" s="22">
        <v>1.3333333333333333</v>
      </c>
      <c r="F2" s="7">
        <v>389000</v>
      </c>
      <c r="G2" s="5">
        <v>0</v>
      </c>
      <c r="H2" s="5">
        <v>1</v>
      </c>
      <c r="I2" s="14">
        <v>0</v>
      </c>
      <c r="J2" s="9">
        <v>1E-4</v>
      </c>
      <c r="K2" s="9">
        <v>200</v>
      </c>
      <c r="L2" s="9"/>
      <c r="M2" s="9">
        <v>2000</v>
      </c>
    </row>
    <row r="3" spans="1:16" x14ac:dyDescent="0.2">
      <c r="A3" s="5" t="s">
        <v>42</v>
      </c>
      <c r="B3" s="7">
        <v>22900</v>
      </c>
      <c r="C3" s="5">
        <v>1.71</v>
      </c>
      <c r="D3" s="5">
        <v>1</v>
      </c>
      <c r="E3" s="22">
        <v>1.3333333333333333</v>
      </c>
      <c r="F3" s="7">
        <v>389000</v>
      </c>
      <c r="G3" s="5">
        <v>1</v>
      </c>
      <c r="H3" s="5">
        <v>1</v>
      </c>
      <c r="I3" s="14">
        <v>3140</v>
      </c>
      <c r="J3" s="9">
        <v>1E-4</v>
      </c>
      <c r="K3" s="9">
        <v>200</v>
      </c>
      <c r="L3" s="9"/>
      <c r="M3" s="9">
        <v>2000</v>
      </c>
    </row>
    <row r="4" spans="1:16" x14ac:dyDescent="0.2">
      <c r="A4" s="5"/>
      <c r="B4" s="7"/>
      <c r="C4" s="5"/>
      <c r="D4" s="5"/>
      <c r="E4" s="5"/>
      <c r="F4" s="7"/>
      <c r="G4" s="5"/>
      <c r="H4" s="5"/>
      <c r="I4" s="14"/>
      <c r="J4" s="9"/>
      <c r="K4" s="9"/>
      <c r="L4" s="9"/>
      <c r="M4" s="9"/>
    </row>
    <row r="5" spans="1:16" x14ac:dyDescent="0.2">
      <c r="A5" s="5"/>
      <c r="B5" s="7"/>
      <c r="C5" s="5"/>
      <c r="D5" s="5"/>
      <c r="E5" s="5"/>
      <c r="F5" s="7"/>
      <c r="G5" s="5"/>
      <c r="H5" s="5"/>
      <c r="I5" s="14"/>
      <c r="J5" s="9"/>
      <c r="K5" s="9"/>
      <c r="L5" s="9"/>
      <c r="M5" s="9"/>
    </row>
    <row r="6" spans="1:16" x14ac:dyDescent="0.2">
      <c r="A6" s="5"/>
      <c r="B6" s="7"/>
      <c r="C6" s="5"/>
      <c r="D6" s="5"/>
      <c r="E6" s="5"/>
      <c r="F6" s="7"/>
      <c r="G6" s="5"/>
      <c r="H6" s="5"/>
      <c r="I6" s="14"/>
      <c r="J6" s="9"/>
      <c r="K6" s="9"/>
      <c r="L6" s="9"/>
      <c r="M6" s="9"/>
    </row>
    <row r="7" spans="1:16" x14ac:dyDescent="0.2">
      <c r="A7" s="15"/>
      <c r="B7" s="16"/>
      <c r="C7" s="15"/>
      <c r="D7" s="15"/>
      <c r="E7" s="15"/>
      <c r="F7" s="16"/>
      <c r="G7" s="15"/>
      <c r="H7" s="15"/>
      <c r="I7" s="17"/>
      <c r="J7" s="18"/>
      <c r="K7" s="18"/>
      <c r="L7" s="18"/>
      <c r="M7" s="18"/>
    </row>
    <row r="8" spans="1:16" x14ac:dyDescent="0.2">
      <c r="F8" s="4"/>
    </row>
    <row r="10" spans="1:16" x14ac:dyDescent="0.2">
      <c r="P10" s="10"/>
    </row>
    <row r="11" spans="1:16" x14ac:dyDescent="0.2">
      <c r="P11" s="10"/>
    </row>
    <row r="12" spans="1:16" x14ac:dyDescent="0.2">
      <c r="P12" s="10"/>
    </row>
    <row r="13" spans="1:16" x14ac:dyDescent="0.2">
      <c r="P13" s="10"/>
    </row>
    <row r="22" spans="16:16" x14ac:dyDescent="0.2">
      <c r="P22" s="7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params</vt:lpstr>
      <vt:lpstr>CaseStudyRef</vt:lpstr>
      <vt:lpstr>README</vt:lpstr>
      <vt:lpstr>CaseStudy1</vt:lpstr>
      <vt:lpstr>CaseStudy2</vt:lpstr>
      <vt:lpstr>CaseStudy2.1</vt:lpstr>
      <vt:lpstr>CaseStudy2.2</vt:lpstr>
      <vt:lpstr>CaseStudy2.3</vt:lpstr>
      <vt:lpstr>CaseStudy2.4</vt:lpstr>
      <vt:lpstr>CaseStudy3</vt:lpstr>
      <vt:lpstr>CaseStudy4</vt:lpstr>
      <vt:lpstr>CaseStudy4.1</vt:lpstr>
      <vt:lpstr>CaseStudy5</vt:lpstr>
      <vt:lpstr>TestPage</vt:lpstr>
      <vt:lpstr>TestPage2</vt:lpstr>
      <vt:lpstr>TestPage3</vt:lpstr>
      <vt:lpstr>TestPage4</vt:lpstr>
      <vt:lpstr>TestPage5</vt:lpstr>
      <vt:lpstr>draft</vt:lpstr>
      <vt:lpstr>Calculation</vt:lpstr>
      <vt:lpstr>Sheet21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Chit Yau KUAN</cp:lastModifiedBy>
  <dcterms:created xsi:type="dcterms:W3CDTF">2025-08-19T04:30:56Z</dcterms:created>
  <dcterms:modified xsi:type="dcterms:W3CDTF">2025-12-09T05:01:16Z</dcterms:modified>
</cp:coreProperties>
</file>